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7425" windowHeight="7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Jean-Marie Ledanois</author>
  </authors>
  <commentList>
    <comment ref="A2" authorId="0">
      <text>
        <r>
          <rPr>
            <b/>
            <sz val="8"/>
            <rFont val="Tahoma"/>
            <family val="0"/>
          </rPr>
          <t>Programa desarrollado por Jean-Marie LEDANOIS (C)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<sst xmlns="http://schemas.openxmlformats.org/spreadsheetml/2006/main" count="180" uniqueCount="62">
  <si>
    <t>Diluente</t>
  </si>
  <si>
    <t>Soluto</t>
  </si>
  <si>
    <t>Solvente</t>
  </si>
  <si>
    <t>Refinado</t>
  </si>
  <si>
    <t>Extracto</t>
  </si>
  <si>
    <t>x</t>
  </si>
  <si>
    <t>y</t>
  </si>
  <si>
    <t>Diagrama triangular</t>
  </si>
  <si>
    <t>Reparto</t>
  </si>
  <si>
    <t>Diagrama de Janecke</t>
  </si>
  <si>
    <r>
      <t>x</t>
    </r>
    <r>
      <rPr>
        <vertAlign val="superscript"/>
        <sz val="10"/>
        <rFont val="Arial"/>
        <family val="2"/>
      </rPr>
      <t>S</t>
    </r>
    <r>
      <rPr>
        <vertAlign val="subscript"/>
        <sz val="10"/>
        <rFont val="Arial"/>
        <family val="2"/>
      </rPr>
      <t>A</t>
    </r>
  </si>
  <si>
    <r>
      <t>x</t>
    </r>
    <r>
      <rPr>
        <vertAlign val="superscript"/>
        <sz val="10"/>
        <rFont val="Arial"/>
        <family val="2"/>
      </rPr>
      <t>S</t>
    </r>
    <r>
      <rPr>
        <vertAlign val="subscript"/>
        <sz val="10"/>
        <rFont val="Arial"/>
        <family val="2"/>
      </rPr>
      <t>D</t>
    </r>
  </si>
  <si>
    <t>Predicción equilibrio</t>
  </si>
  <si>
    <t>F</t>
  </si>
  <si>
    <t>D</t>
  </si>
  <si>
    <t>A</t>
  </si>
  <si>
    <t>S</t>
  </si>
  <si>
    <t>xD</t>
  </si>
  <si>
    <t>xA</t>
  </si>
  <si>
    <t>xS</t>
  </si>
  <si>
    <t>Tot</t>
  </si>
  <si>
    <t>S1</t>
  </si>
  <si>
    <t>M1</t>
  </si>
  <si>
    <t>R1</t>
  </si>
  <si>
    <t>E1</t>
  </si>
  <si>
    <t>M2</t>
  </si>
  <si>
    <t>S2</t>
  </si>
  <si>
    <t>E2</t>
  </si>
  <si>
    <t>R2</t>
  </si>
  <si>
    <t>1-xD</t>
  </si>
  <si>
    <t>1-xS</t>
  </si>
  <si>
    <t>S3</t>
  </si>
  <si>
    <t>M3</t>
  </si>
  <si>
    <t>E3</t>
  </si>
  <si>
    <t>R3</t>
  </si>
  <si>
    <t>S4</t>
  </si>
  <si>
    <t>M4</t>
  </si>
  <si>
    <t>E4</t>
  </si>
  <si>
    <t>R4</t>
  </si>
  <si>
    <t>Flujo Cruzado</t>
  </si>
  <si>
    <t>Contracorriente</t>
  </si>
  <si>
    <t>1-xA/(1-xd)</t>
  </si>
  <si>
    <t>1-Xa/(1-xs)</t>
  </si>
  <si>
    <t>Alfa1</t>
  </si>
  <si>
    <t>x1</t>
  </si>
  <si>
    <t>Alfa3</t>
  </si>
  <si>
    <t>x2</t>
  </si>
  <si>
    <t>x3</t>
  </si>
  <si>
    <t>E</t>
  </si>
  <si>
    <t>N</t>
  </si>
  <si>
    <t>1-R=1/((1+E/N)^N)</t>
  </si>
  <si>
    <t>1-R</t>
  </si>
  <si>
    <t>Línea de equilibrio que pasa por:</t>
  </si>
  <si>
    <t>meq.</t>
  </si>
  <si>
    <r>
      <t>1-Rx</t>
    </r>
    <r>
      <rPr>
        <vertAlign val="subscript"/>
        <sz val="10"/>
        <rFont val="Arial"/>
        <family val="2"/>
      </rPr>
      <t>R</t>
    </r>
    <r>
      <rPr>
        <sz val="10"/>
        <rFont val="Arial"/>
        <family val="0"/>
      </rPr>
      <t>/Fx</t>
    </r>
    <r>
      <rPr>
        <vertAlign val="subscript"/>
        <sz val="10"/>
        <rFont val="Arial"/>
        <family val="2"/>
      </rPr>
      <t>F</t>
    </r>
  </si>
  <si>
    <r>
      <t>Fx</t>
    </r>
    <r>
      <rPr>
        <vertAlign val="subscript"/>
        <sz val="10"/>
        <rFont val="Arial"/>
        <family val="2"/>
      </rPr>
      <t>F</t>
    </r>
  </si>
  <si>
    <r>
      <t>Rx</t>
    </r>
    <r>
      <rPr>
        <vertAlign val="subscript"/>
        <sz val="10"/>
        <rFont val="Arial"/>
        <family val="2"/>
      </rPr>
      <t>R</t>
    </r>
  </si>
  <si>
    <t>1/(1+E/N)</t>
  </si>
  <si>
    <t>M</t>
  </si>
  <si>
    <t>Versión 1.1 (Marzo 2008)</t>
  </si>
  <si>
    <t>Tipo diagrama triangular</t>
  </si>
  <si>
    <t>Equilibrio líquido-líquido ternario</t>
  </si>
</sst>
</file>

<file path=xl/styles.xml><?xml version="1.0" encoding="utf-8"?>
<styleSheet xmlns="http://schemas.openxmlformats.org/spreadsheetml/2006/main">
  <numFmts count="16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color indexed="8"/>
      <name val="Arial"/>
      <family val="0"/>
    </font>
    <font>
      <vertAlign val="superscript"/>
      <sz val="8"/>
      <color indexed="8"/>
      <name val="Arial"/>
      <family val="0"/>
    </font>
    <font>
      <sz val="5.25"/>
      <color indexed="8"/>
      <name val="Arial"/>
      <family val="0"/>
    </font>
    <font>
      <sz val="4.5"/>
      <color indexed="8"/>
      <name val="Arial"/>
      <family val="0"/>
    </font>
    <font>
      <sz val="4.1"/>
      <color indexed="8"/>
      <name val="Arial"/>
      <family val="0"/>
    </font>
    <font>
      <vertAlign val="superscript"/>
      <sz val="4.5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vertAlign val="superscript"/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5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Diagrama triangular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115"/>
          <c:w val="0.957"/>
          <c:h val="0.867"/>
        </c:manualLayout>
      </c:layout>
      <c:scatterChart>
        <c:scatterStyle val="lineMarker"/>
        <c:varyColors val="0"/>
        <c:ser>
          <c:idx val="3"/>
          <c:order val="0"/>
          <c:tx>
            <c:strRef>
              <c:f>Sheet1!$F$28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Sheet1!$E$29:$E$59</c:f>
              <c:numCache/>
            </c:numRef>
          </c:xVal>
          <c:yVal>
            <c:numRef>
              <c:f>Sheet1!$F$29:$F$59</c:f>
              <c:numCache/>
            </c:numRef>
          </c:yVal>
          <c:smooth val="0"/>
        </c:ser>
        <c:ser>
          <c:idx val="0"/>
          <c:order val="1"/>
          <c:tx>
            <c:strRef>
              <c:f>Sheet1!$I$8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Sheet1!$H$9:$H$22</c:f>
              <c:numCache/>
            </c:numRef>
          </c:xVal>
          <c:yVal>
            <c:numRef>
              <c:f>Sheet1!$I$9:$I$22</c:f>
              <c:numCache/>
            </c:numRef>
          </c:yVal>
          <c:smooth val="1"/>
        </c:ser>
        <c:ser>
          <c:idx val="1"/>
          <c:order val="2"/>
          <c:tx>
            <c:strRef>
              <c:f>Sheet1!$K$8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Sheet1!$J$9:$J$22</c:f>
              <c:numCache/>
            </c:numRef>
          </c:xVal>
          <c:yVal>
            <c:numRef>
              <c:f>Sheet1!$K$9:$K$22</c:f>
              <c:numCache/>
            </c:numRef>
          </c:yVal>
          <c:smooth val="1"/>
        </c:ser>
        <c:ser>
          <c:idx val="2"/>
          <c:order val="3"/>
          <c:tx>
            <c:strRef>
              <c:f>Sheet1!$N$8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Sheet1!$M$9:$M$10</c:f>
              <c:numCache/>
            </c:numRef>
          </c:xVal>
          <c:yVal>
            <c:numRef>
              <c:f>Sheet1!$N$9:$N$10</c:f>
              <c:numCache/>
            </c:numRef>
          </c:yVal>
          <c:smooth val="0"/>
        </c:ser>
        <c:ser>
          <c:idx val="5"/>
          <c:order val="4"/>
          <c:tx>
            <c:strRef>
              <c:f>Sheet1!$N$14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Sheet1!$M$15:$M$16</c:f>
              <c:numCache/>
            </c:numRef>
          </c:xVal>
          <c:yVal>
            <c:numRef>
              <c:f>Sheet1!$N$15:$N$16</c:f>
              <c:numCache/>
            </c:numRef>
          </c:yVal>
          <c:smooth val="0"/>
        </c:ser>
        <c:ser>
          <c:idx val="6"/>
          <c:order val="5"/>
          <c:tx>
            <c:strRef>
              <c:f>Sheet1!$N$17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Sheet1!$M$18:$M$19</c:f>
              <c:numCache/>
            </c:numRef>
          </c:xVal>
          <c:yVal>
            <c:numRef>
              <c:f>Sheet1!$N$18:$N$19</c:f>
              <c:numCache/>
            </c:numRef>
          </c:yVal>
          <c:smooth val="0"/>
        </c:ser>
        <c:ser>
          <c:idx val="7"/>
          <c:order val="6"/>
          <c:tx>
            <c:strRef>
              <c:f>Sheet1!$N$20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Sheet1!$M$21:$M$22</c:f>
              <c:numCache/>
            </c:numRef>
          </c:xVal>
          <c:yVal>
            <c:numRef>
              <c:f>Sheet1!$N$21:$N$22</c:f>
              <c:numCache/>
            </c:numRef>
          </c:yVal>
          <c:smooth val="0"/>
        </c:ser>
        <c:ser>
          <c:idx val="10"/>
          <c:order val="7"/>
          <c:tx>
            <c:strRef>
              <c:f>Sheet1!$N$29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Sheet1!$M$30:$M$31</c:f>
              <c:numCache/>
            </c:numRef>
          </c:xVal>
          <c:yVal>
            <c:numRef>
              <c:f>Sheet1!$N$30:$N$31</c:f>
              <c:numCache/>
            </c:numRef>
          </c:yVal>
          <c:smooth val="0"/>
        </c:ser>
        <c:ser>
          <c:idx val="12"/>
          <c:order val="8"/>
          <c:tx>
            <c:strRef>
              <c:f>Sheet1!$N$35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Sheet1!$M$36:$M$37</c:f>
              <c:numCache/>
            </c:numRef>
          </c:xVal>
          <c:yVal>
            <c:numRef>
              <c:f>Sheet1!$N$36:$N$37</c:f>
              <c:numCache/>
            </c:numRef>
          </c:yVal>
          <c:smooth val="0"/>
        </c:ser>
        <c:ser>
          <c:idx val="13"/>
          <c:order val="9"/>
          <c:tx>
            <c:strRef>
              <c:f>Sheet1!$N$38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Sheet1!$M$39:$M$40</c:f>
              <c:numCache/>
            </c:numRef>
          </c:xVal>
          <c:yVal>
            <c:numRef>
              <c:f>Sheet1!$N$39:$N$40</c:f>
              <c:numCache/>
            </c:numRef>
          </c:yVal>
          <c:smooth val="0"/>
        </c:ser>
        <c:ser>
          <c:idx val="14"/>
          <c:order val="10"/>
          <c:tx>
            <c:strRef>
              <c:f>Sheet1!$N$41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Sheet1!$M$42:$M$43</c:f>
              <c:numCache/>
            </c:numRef>
          </c:xVal>
          <c:yVal>
            <c:numRef>
              <c:f>Sheet1!$N$42:$N$43</c:f>
              <c:numCache/>
            </c:numRef>
          </c:yVal>
          <c:smooth val="0"/>
        </c:ser>
        <c:ser>
          <c:idx val="4"/>
          <c:order val="11"/>
          <c:tx>
            <c:v>Marco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Sheet1!$E$62:$E$65</c:f>
              <c:numCache/>
            </c:numRef>
          </c:xVal>
          <c:yVal>
            <c:numRef>
              <c:f>Sheet1!$F$62:$F$65</c:f>
              <c:numCache/>
            </c:numRef>
          </c:yVal>
          <c:smooth val="0"/>
        </c:ser>
        <c:axId val="20252971"/>
        <c:axId val="48059012"/>
      </c:scatterChart>
      <c:valAx>
        <c:axId val="20252971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59012"/>
        <c:crosses val="autoZero"/>
        <c:crossBetween val="midCat"/>
        <c:dispUnits/>
        <c:majorUnit val="1"/>
        <c:minorUnit val="0.02"/>
      </c:valAx>
      <c:valAx>
        <c:axId val="4805901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0252971"/>
        <c:crosses val="autoZero"/>
        <c:crossBetween val="midCat"/>
        <c:dispUnits/>
        <c:majorUnit val="1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375"/>
          <c:w val="0.72725"/>
          <c:h val="0.9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Sheet2!$U$2</c:f>
              <c:strCache>
                <c:ptCount val="1"/>
                <c:pt idx="0">
                  <c:v>Alfa1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Sheet2!$T$3:$T$16</c:f>
              <c:numCache/>
            </c:numRef>
          </c:xVal>
          <c:yVal>
            <c:numRef>
              <c:f>Sheet2!$U$3:$U$16</c:f>
              <c:numCache/>
            </c:numRef>
          </c:yVal>
          <c:smooth val="1"/>
        </c:ser>
        <c:ser>
          <c:idx val="1"/>
          <c:order val="1"/>
          <c:tx>
            <c:strRef>
              <c:f>Sheet2!$V$2</c:f>
              <c:strCache>
                <c:ptCount val="1"/>
                <c:pt idx="0">
                  <c:v>Alfa3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Sheet2!$T$3:$T$16</c:f>
              <c:numCache/>
            </c:numRef>
          </c:xVal>
          <c:yVal>
            <c:numRef>
              <c:f>Sheet2!$V$3:$V$16</c:f>
              <c:numCache/>
            </c:numRef>
          </c:yVal>
          <c:smooth val="1"/>
        </c:ser>
        <c:axId val="19986165"/>
        <c:axId val="45657758"/>
      </c:scatterChart>
      <c:valAx>
        <c:axId val="1998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57758"/>
        <c:crosses val="autoZero"/>
        <c:crossBetween val="midCat"/>
        <c:dispUnits/>
      </c:valAx>
      <c:valAx>
        <c:axId val="456577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861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25"/>
          <c:y val="0.3985"/>
          <c:w val="0.23125"/>
          <c:h val="0.20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Diagrama de Janecke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55"/>
          <c:w val="0.94125"/>
          <c:h val="0.92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Sheet1!$Q$8</c:f>
              <c:strCache>
                <c:ptCount val="1"/>
                <c:pt idx="0">
                  <c:v>xSD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Sheet1!$P$9:$P$22</c:f>
              <c:numCache/>
            </c:numRef>
          </c:xVal>
          <c:yVal>
            <c:numRef>
              <c:f>Sheet1!$Q$9:$Q$22</c:f>
              <c:numCache/>
            </c:numRef>
          </c:yVal>
          <c:smooth val="1"/>
        </c:ser>
        <c:ser>
          <c:idx val="1"/>
          <c:order val="1"/>
          <c:tx>
            <c:strRef>
              <c:f>Sheet1!$S$8</c:f>
              <c:strCache>
                <c:ptCount val="1"/>
                <c:pt idx="0">
                  <c:v>xSD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Sheet1!$R$9:$R$22</c:f>
              <c:numCache/>
            </c:numRef>
          </c:xVal>
          <c:yVal>
            <c:numRef>
              <c:f>Sheet1!$S$9:$S$22</c:f>
              <c:numCache/>
            </c:numRef>
          </c:yVal>
          <c:smooth val="1"/>
        </c:ser>
        <c:ser>
          <c:idx val="2"/>
          <c:order val="2"/>
          <c:tx>
            <c:strRef>
              <c:f>Sheet1!$V$8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Sheet1!$U$9:$U$10</c:f>
              <c:numCache/>
            </c:numRef>
          </c:xVal>
          <c:yVal>
            <c:numRef>
              <c:f>Sheet1!$V$9:$V$10</c:f>
              <c:numCache/>
            </c:numRef>
          </c:yVal>
          <c:smooth val="1"/>
        </c:ser>
        <c:ser>
          <c:idx val="3"/>
          <c:order val="3"/>
          <c:tx>
            <c:strRef>
              <c:f>Sheet1!$V$11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Sheet1!$U$12:$U$13</c:f>
              <c:numCache/>
            </c:numRef>
          </c:xVal>
          <c:yVal>
            <c:numRef>
              <c:f>Sheet1!$V$12:$V$13</c:f>
              <c:numCache/>
            </c:numRef>
          </c:yVal>
          <c:smooth val="1"/>
        </c:ser>
        <c:ser>
          <c:idx val="4"/>
          <c:order val="4"/>
          <c:tx>
            <c:strRef>
              <c:f>Sheet1!$V$14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Sheet1!$U$15:$U$16</c:f>
              <c:numCache/>
            </c:numRef>
          </c:xVal>
          <c:yVal>
            <c:numRef>
              <c:f>Sheet1!$V$15:$V$16</c:f>
              <c:numCache/>
            </c:numRef>
          </c:yVal>
          <c:smooth val="1"/>
        </c:ser>
        <c:ser>
          <c:idx val="5"/>
          <c:order val="5"/>
          <c:tx>
            <c:strRef>
              <c:f>Sheet1!$V$17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Sheet1!$U$18:$U$19</c:f>
              <c:numCache/>
            </c:numRef>
          </c:xVal>
          <c:yVal>
            <c:numRef>
              <c:f>Sheet1!$V$18:$V$19</c:f>
              <c:numCache/>
            </c:numRef>
          </c:yVal>
          <c:smooth val="1"/>
        </c:ser>
        <c:ser>
          <c:idx val="6"/>
          <c:order val="6"/>
          <c:tx>
            <c:strRef>
              <c:f>Sheet1!$V$20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Sheet1!$U$21:$U$22</c:f>
              <c:numCache/>
            </c:numRef>
          </c:xVal>
          <c:yVal>
            <c:numRef>
              <c:f>Sheet1!$V$21:$V$22</c:f>
              <c:numCache/>
            </c:numRef>
          </c:yVal>
          <c:smooth val="1"/>
        </c:ser>
        <c:ser>
          <c:idx val="8"/>
          <c:order val="7"/>
          <c:tx>
            <c:v>y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Sheet1!$U$33:$U$34</c:f>
              <c:numCache/>
            </c:numRef>
          </c:xVal>
          <c:yVal>
            <c:numRef>
              <c:f>Sheet1!$V$33:$V$34</c:f>
              <c:numCache/>
            </c:numRef>
          </c:yVal>
          <c:smooth val="1"/>
        </c:ser>
        <c:ser>
          <c:idx val="10"/>
          <c:order val="8"/>
          <c:tx>
            <c:v>y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Sheet1!$U$39:$U$40</c:f>
              <c:numCache/>
            </c:numRef>
          </c:xVal>
          <c:yVal>
            <c:numRef>
              <c:f>Sheet1!$V$39:$V$40</c:f>
              <c:numCache/>
            </c:numRef>
          </c:yVal>
          <c:smooth val="1"/>
        </c:ser>
        <c:ser>
          <c:idx val="13"/>
          <c:order val="9"/>
          <c:tx>
            <c:v>y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Sheet1!$U$48:$U$49</c:f>
              <c:numCache/>
            </c:numRef>
          </c:xVal>
          <c:yVal>
            <c:numRef>
              <c:f>Sheet1!$V$48:$V$49</c:f>
              <c:numCache/>
            </c:numRef>
          </c:yVal>
          <c:smooth val="1"/>
        </c:ser>
        <c:axId val="29877925"/>
        <c:axId val="465870"/>
      </c:scatterChart>
      <c:valAx>
        <c:axId val="2987792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870"/>
        <c:crosses val="autoZero"/>
        <c:crossBetween val="midCat"/>
        <c:dispUnits/>
      </c:valAx>
      <c:valAx>
        <c:axId val="4658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779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Soluto en Extracto vs. Soluto en Refinado</a:t>
            </a:r>
          </a:p>
        </c:rich>
      </c:tx>
      <c:layout>
        <c:manualLayout>
          <c:xMode val="factor"/>
          <c:yMode val="factor"/>
          <c:x val="-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1875"/>
          <c:w val="0.94825"/>
          <c:h val="0.85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Sheet1!$F$8</c:f>
              <c:strCache>
                <c:ptCount val="1"/>
                <c:pt idx="0">
                  <c:v>Soluto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4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Sheet1!$C$9:$C$22</c:f>
              <c:numCache/>
            </c:numRef>
          </c:xVal>
          <c:yVal>
            <c:numRef>
              <c:f>Sheet1!$F$9:$F$22</c:f>
              <c:numCache/>
            </c:numRef>
          </c:yVal>
          <c:smooth val="1"/>
        </c:ser>
        <c:axId val="4192831"/>
        <c:axId val="37735480"/>
      </c:scatterChart>
      <c:valAx>
        <c:axId val="419283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35480"/>
        <c:crosses val="autoZero"/>
        <c:crossBetween val="midCat"/>
        <c:dispUnits/>
      </c:valAx>
      <c:valAx>
        <c:axId val="37735480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28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Soluto vs. 1-Diluente en Refinado</a:t>
            </a:r>
          </a:p>
        </c:rich>
      </c:tx>
      <c:layout>
        <c:manualLayout>
          <c:xMode val="factor"/>
          <c:yMode val="factor"/>
          <c:x val="-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2075"/>
          <c:w val="0.937"/>
          <c:h val="0.85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Sheet1!$D$8</c:f>
              <c:strCache>
                <c:ptCount val="1"/>
                <c:pt idx="0">
                  <c:v>Solvente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4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Sheet1!$X$9:$X$22</c:f>
              <c:numCache/>
            </c:numRef>
          </c:xVal>
          <c:yVal>
            <c:numRef>
              <c:f>Sheet1!$Y$9:$Y$22</c:f>
              <c:numCache/>
            </c:numRef>
          </c:yVal>
          <c:smooth val="1"/>
        </c:ser>
        <c:axId val="4075001"/>
        <c:axId val="36675010"/>
      </c:scatterChart>
      <c:valAx>
        <c:axId val="407500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75010"/>
        <c:crosses val="autoZero"/>
        <c:crossBetween val="midCat"/>
        <c:dispUnits/>
      </c:valAx>
      <c:valAx>
        <c:axId val="36675010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50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Soluto  vs. 1-Solvente en Extracto</a:t>
            </a:r>
          </a:p>
        </c:rich>
      </c:tx>
      <c:layout>
        <c:manualLayout>
          <c:xMode val="factor"/>
          <c:yMode val="factor"/>
          <c:x val="-0.01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175"/>
          <c:w val="0.94525"/>
          <c:h val="0.85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Sheet1!$F$8</c:f>
              <c:strCache>
                <c:ptCount val="1"/>
                <c:pt idx="0">
                  <c:v>Soluto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4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Sheet1!$AA$9:$AA$22</c:f>
              <c:numCache/>
            </c:numRef>
          </c:xVal>
          <c:yVal>
            <c:numRef>
              <c:f>Sheet1!$AB$9:$AB$22</c:f>
              <c:numCache/>
            </c:numRef>
          </c:yVal>
          <c:smooth val="1"/>
        </c:ser>
        <c:axId val="61639635"/>
        <c:axId val="17885804"/>
      </c:scatterChart>
      <c:valAx>
        <c:axId val="6163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85804"/>
        <c:crosses val="autoZero"/>
        <c:crossBetween val="midCat"/>
        <c:dispUnits/>
      </c:valAx>
      <c:valAx>
        <c:axId val="17885804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396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Soluto en Extracto vs Soluto en Refinado (libre de solvente)</a:t>
            </a:r>
          </a:p>
        </c:rich>
      </c:tx>
      <c:layout>
        <c:manualLayout>
          <c:xMode val="factor"/>
          <c:yMode val="factor"/>
          <c:x val="0.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6"/>
          <c:w val="0.95"/>
          <c:h val="0.81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Sheet1!$R$8</c:f>
              <c:strCache>
                <c:ptCount val="1"/>
                <c:pt idx="0">
                  <c:v>xSA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Sheet1!$P$9:$P$22</c:f>
              <c:numCache/>
            </c:numRef>
          </c:xVal>
          <c:yVal>
            <c:numRef>
              <c:f>Sheet1!$R$9:$R$22</c:f>
              <c:numCache/>
            </c:numRef>
          </c:yVal>
          <c:smooth val="1"/>
        </c:ser>
        <c:axId val="26754509"/>
        <c:axId val="39463990"/>
      </c:scatterChart>
      <c:valAx>
        <c:axId val="26754509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63990"/>
        <c:crosses val="autoZero"/>
        <c:crossBetween val="midCat"/>
        <c:dispUnits/>
      </c:valAx>
      <c:valAx>
        <c:axId val="39463990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545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2375"/>
          <c:w val="0.61675"/>
          <c:h val="0.9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Sheet2!$J$2</c:f>
              <c:strCache>
                <c:ptCount val="1"/>
                <c:pt idx="0">
                  <c:v>Soluto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Sheet2!$I$3:$I$16</c:f>
              <c:numCache/>
            </c:numRef>
          </c:xVal>
          <c:yVal>
            <c:numRef>
              <c:f>Sheet2!$J$3:$J$16</c:f>
              <c:numCache/>
            </c:numRef>
          </c:yVal>
          <c:smooth val="1"/>
        </c:ser>
        <c:ser>
          <c:idx val="1"/>
          <c:order val="1"/>
          <c:tx>
            <c:strRef>
              <c:f>Sheet2!$K$2</c:f>
              <c:strCache>
                <c:ptCount val="1"/>
                <c:pt idx="0">
                  <c:v>Solvente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Sheet2!$I$3:$I$16</c:f>
              <c:numCache/>
            </c:numRef>
          </c:xVal>
          <c:yVal>
            <c:numRef>
              <c:f>Sheet2!$K$3:$K$16</c:f>
              <c:numCache/>
            </c:numRef>
          </c:yVal>
          <c:smooth val="1"/>
        </c:ser>
        <c:axId val="19631591"/>
        <c:axId val="42466592"/>
      </c:scatterChart>
      <c:valAx>
        <c:axId val="1963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66592"/>
        <c:crosses val="autoZero"/>
        <c:crossBetween val="midCat"/>
        <c:dispUnits/>
      </c:valAx>
      <c:valAx>
        <c:axId val="42466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315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5"/>
          <c:y val="0.4605"/>
          <c:w val="0.29425"/>
          <c:h val="0.0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2375"/>
          <c:w val="0.59025"/>
          <c:h val="0.9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Sheet2!$M$2</c:f>
              <c:strCache>
                <c:ptCount val="1"/>
                <c:pt idx="0">
                  <c:v>Soluto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4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Sheet2!$L$3:$L$16</c:f>
              <c:numCache/>
            </c:numRef>
          </c:xVal>
          <c:yVal>
            <c:numRef>
              <c:f>Sheet2!$M$3:$M$16</c:f>
              <c:numCache/>
            </c:numRef>
          </c:yVal>
          <c:smooth val="1"/>
        </c:ser>
        <c:ser>
          <c:idx val="1"/>
          <c:order val="1"/>
          <c:tx>
            <c:strRef>
              <c:f>Sheet2!$N$2</c:f>
              <c:strCache>
                <c:ptCount val="1"/>
                <c:pt idx="0">
                  <c:v>Diluente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Sheet2!$L$3:$L$16</c:f>
              <c:numCache/>
            </c:numRef>
          </c:xVal>
          <c:yVal>
            <c:numRef>
              <c:f>Sheet2!$N$3:$N$16</c:f>
              <c:numCache/>
            </c:numRef>
          </c:yVal>
          <c:smooth val="1"/>
        </c:ser>
        <c:axId val="46655009"/>
        <c:axId val="17241898"/>
      </c:scatterChart>
      <c:valAx>
        <c:axId val="4665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41898"/>
        <c:crosses val="autoZero"/>
        <c:crossBetween val="midCat"/>
        <c:dispUnits/>
      </c:valAx>
      <c:valAx>
        <c:axId val="172418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550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675"/>
          <c:y val="0.432"/>
          <c:w val="0.34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2375"/>
          <c:w val="0.774"/>
          <c:h val="0.9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Sheet2!$Q$2</c:f>
              <c:strCache>
                <c:ptCount val="1"/>
                <c:pt idx="0">
                  <c:v>Alfa1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Sheet2!$P$3:$P$16</c:f>
              <c:numCache/>
            </c:numRef>
          </c:xVal>
          <c:yVal>
            <c:numRef>
              <c:f>Sheet2!$Q$3:$Q$16</c:f>
              <c:numCache/>
            </c:numRef>
          </c:yVal>
          <c:smooth val="1"/>
        </c:ser>
        <c:ser>
          <c:idx val="1"/>
          <c:order val="1"/>
          <c:tx>
            <c:strRef>
              <c:f>Sheet2!$R$2</c:f>
              <c:strCache>
                <c:ptCount val="1"/>
                <c:pt idx="0">
                  <c:v>Alfa3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Sheet2!$P$3:$P$16</c:f>
              <c:numCache/>
            </c:numRef>
          </c:xVal>
          <c:yVal>
            <c:numRef>
              <c:f>Sheet2!$R$3:$R$16</c:f>
              <c:numCache/>
            </c:numRef>
          </c:yVal>
          <c:smooth val="1"/>
        </c:ser>
        <c:axId val="20959355"/>
        <c:axId val="54416468"/>
      </c:scatterChart>
      <c:valAx>
        <c:axId val="20959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16468"/>
        <c:crosses val="autoZero"/>
        <c:crossBetween val="midCat"/>
        <c:dispUnits/>
      </c:valAx>
      <c:valAx>
        <c:axId val="544164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593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535"/>
          <c:w val="0.1605"/>
          <c:h val="0.0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23</xdr:row>
      <xdr:rowOff>47625</xdr:rowOff>
    </xdr:from>
    <xdr:to>
      <xdr:col>9</xdr:col>
      <xdr:colOff>447675</xdr:colOff>
      <xdr:row>51</xdr:row>
      <xdr:rowOff>38100</xdr:rowOff>
    </xdr:to>
    <xdr:graphicFrame>
      <xdr:nvGraphicFramePr>
        <xdr:cNvPr id="1" name="Gráfico 1"/>
        <xdr:cNvGraphicFramePr/>
      </xdr:nvGraphicFramePr>
      <xdr:xfrm>
        <a:off x="1409700" y="3905250"/>
        <a:ext cx="452437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600075</xdr:colOff>
      <xdr:row>23</xdr:row>
      <xdr:rowOff>114300</xdr:rowOff>
    </xdr:from>
    <xdr:to>
      <xdr:col>22</xdr:col>
      <xdr:colOff>123825</xdr:colOff>
      <xdr:row>51</xdr:row>
      <xdr:rowOff>28575</xdr:rowOff>
    </xdr:to>
    <xdr:graphicFrame>
      <xdr:nvGraphicFramePr>
        <xdr:cNvPr id="2" name="Gráfico 4"/>
        <xdr:cNvGraphicFramePr/>
      </xdr:nvGraphicFramePr>
      <xdr:xfrm>
        <a:off x="9134475" y="3971925"/>
        <a:ext cx="4562475" cy="444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123825</xdr:colOff>
      <xdr:row>55</xdr:row>
      <xdr:rowOff>85725</xdr:rowOff>
    </xdr:from>
    <xdr:to>
      <xdr:col>20</xdr:col>
      <xdr:colOff>228600</xdr:colOff>
      <xdr:row>78</xdr:row>
      <xdr:rowOff>133350</xdr:rowOff>
    </xdr:to>
    <xdr:graphicFrame>
      <xdr:nvGraphicFramePr>
        <xdr:cNvPr id="3" name="Gráfico 5"/>
        <xdr:cNvGraphicFramePr/>
      </xdr:nvGraphicFramePr>
      <xdr:xfrm>
        <a:off x="8658225" y="9124950"/>
        <a:ext cx="3762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409575</xdr:colOff>
      <xdr:row>55</xdr:row>
      <xdr:rowOff>133350</xdr:rowOff>
    </xdr:from>
    <xdr:to>
      <xdr:col>6</xdr:col>
      <xdr:colOff>466725</xdr:colOff>
      <xdr:row>79</xdr:row>
      <xdr:rowOff>38100</xdr:rowOff>
    </xdr:to>
    <xdr:graphicFrame>
      <xdr:nvGraphicFramePr>
        <xdr:cNvPr id="4" name="Gráfico 6"/>
        <xdr:cNvGraphicFramePr/>
      </xdr:nvGraphicFramePr>
      <xdr:xfrm>
        <a:off x="1019175" y="9172575"/>
        <a:ext cx="31051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56</xdr:row>
      <xdr:rowOff>28575</xdr:rowOff>
    </xdr:from>
    <xdr:to>
      <xdr:col>12</xdr:col>
      <xdr:colOff>533400</xdr:colOff>
      <xdr:row>78</xdr:row>
      <xdr:rowOff>152400</xdr:rowOff>
    </xdr:to>
    <xdr:graphicFrame>
      <xdr:nvGraphicFramePr>
        <xdr:cNvPr id="5" name="Gráfico 7"/>
        <xdr:cNvGraphicFramePr/>
      </xdr:nvGraphicFramePr>
      <xdr:xfrm>
        <a:off x="4276725" y="9229725"/>
        <a:ext cx="3571875" cy="3686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0</xdr:colOff>
      <xdr:row>56</xdr:row>
      <xdr:rowOff>9525</xdr:rowOff>
    </xdr:from>
    <xdr:to>
      <xdr:col>26</xdr:col>
      <xdr:colOff>76200</xdr:colOff>
      <xdr:row>79</xdr:row>
      <xdr:rowOff>0</xdr:rowOff>
    </xdr:to>
    <xdr:graphicFrame>
      <xdr:nvGraphicFramePr>
        <xdr:cNvPr id="6" name="Gráfico 8"/>
        <xdr:cNvGraphicFramePr/>
      </xdr:nvGraphicFramePr>
      <xdr:xfrm>
        <a:off x="12192000" y="9210675"/>
        <a:ext cx="3895725" cy="3714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18</xdr:row>
      <xdr:rowOff>152400</xdr:rowOff>
    </xdr:from>
    <xdr:to>
      <xdr:col>6</xdr:col>
      <xdr:colOff>9525</xdr:colOff>
      <xdr:row>44</xdr:row>
      <xdr:rowOff>19050</xdr:rowOff>
    </xdr:to>
    <xdr:graphicFrame>
      <xdr:nvGraphicFramePr>
        <xdr:cNvPr id="1" name="Gráfico 1"/>
        <xdr:cNvGraphicFramePr/>
      </xdr:nvGraphicFramePr>
      <xdr:xfrm>
        <a:off x="895350" y="3067050"/>
        <a:ext cx="27717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47625</xdr:colOff>
      <xdr:row>18</xdr:row>
      <xdr:rowOff>152400</xdr:rowOff>
    </xdr:from>
    <xdr:to>
      <xdr:col>13</xdr:col>
      <xdr:colOff>590550</xdr:colOff>
      <xdr:row>44</xdr:row>
      <xdr:rowOff>19050</xdr:rowOff>
    </xdr:to>
    <xdr:graphicFrame>
      <xdr:nvGraphicFramePr>
        <xdr:cNvPr id="2" name="Gráfico 2"/>
        <xdr:cNvGraphicFramePr/>
      </xdr:nvGraphicFramePr>
      <xdr:xfrm>
        <a:off x="4924425" y="3067050"/>
        <a:ext cx="359092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495300</xdr:colOff>
      <xdr:row>17</xdr:row>
      <xdr:rowOff>47625</xdr:rowOff>
    </xdr:from>
    <xdr:to>
      <xdr:col>20</xdr:col>
      <xdr:colOff>323850</xdr:colOff>
      <xdr:row>42</xdr:row>
      <xdr:rowOff>76200</xdr:rowOff>
    </xdr:to>
    <xdr:graphicFrame>
      <xdr:nvGraphicFramePr>
        <xdr:cNvPr id="3" name="Gráfico 7"/>
        <xdr:cNvGraphicFramePr/>
      </xdr:nvGraphicFramePr>
      <xdr:xfrm>
        <a:off x="9029700" y="2800350"/>
        <a:ext cx="3705225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581025</xdr:colOff>
      <xdr:row>17</xdr:row>
      <xdr:rowOff>0</xdr:rowOff>
    </xdr:from>
    <xdr:to>
      <xdr:col>31</xdr:col>
      <xdr:colOff>381000</xdr:colOff>
      <xdr:row>42</xdr:row>
      <xdr:rowOff>28575</xdr:rowOff>
    </xdr:to>
    <xdr:graphicFrame>
      <xdr:nvGraphicFramePr>
        <xdr:cNvPr id="4" name="Gráfico 8"/>
        <xdr:cNvGraphicFramePr/>
      </xdr:nvGraphicFramePr>
      <xdr:xfrm>
        <a:off x="13601700" y="2752725"/>
        <a:ext cx="5895975" cy="4076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111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21" width="9.140625" style="0" customWidth="1"/>
    <col min="22" max="22" width="11.57421875" style="0" customWidth="1"/>
  </cols>
  <sheetData>
    <row r="1" ht="18">
      <c r="A1" s="8" t="s">
        <v>61</v>
      </c>
    </row>
    <row r="2" ht="12.75">
      <c r="A2" s="9"/>
    </row>
    <row r="3" spans="1:16" ht="12.75">
      <c r="A3" s="9" t="s">
        <v>59</v>
      </c>
      <c r="P3" t="s">
        <v>9</v>
      </c>
    </row>
    <row r="4" ht="12.75">
      <c r="A4" s="9"/>
    </row>
    <row r="5" spans="1:3" ht="12.75">
      <c r="A5" s="9" t="s">
        <v>60</v>
      </c>
      <c r="C5">
        <v>1</v>
      </c>
    </row>
    <row r="6" ht="13.5" thickBot="1"/>
    <row r="7" spans="2:27" ht="12.75">
      <c r="B7" s="10"/>
      <c r="C7" s="11" t="s">
        <v>3</v>
      </c>
      <c r="D7" s="12"/>
      <c r="E7" s="25"/>
      <c r="F7" s="26" t="s">
        <v>4</v>
      </c>
      <c r="G7" s="27"/>
      <c r="H7" s="10" t="s">
        <v>3</v>
      </c>
      <c r="I7" s="12"/>
      <c r="J7" s="25" t="s">
        <v>4</v>
      </c>
      <c r="K7" s="27"/>
      <c r="M7" t="s">
        <v>8</v>
      </c>
      <c r="P7" s="10" t="s">
        <v>3</v>
      </c>
      <c r="Q7" s="12"/>
      <c r="R7" s="25" t="s">
        <v>4</v>
      </c>
      <c r="S7" s="27"/>
      <c r="U7" s="2" t="s">
        <v>8</v>
      </c>
      <c r="V7" s="1"/>
      <c r="X7" t="s">
        <v>3</v>
      </c>
      <c r="AA7" t="s">
        <v>4</v>
      </c>
    </row>
    <row r="8" spans="2:28" ht="16.5" thickBot="1">
      <c r="B8" s="13" t="s">
        <v>0</v>
      </c>
      <c r="C8" s="14" t="s">
        <v>1</v>
      </c>
      <c r="D8" s="15" t="s">
        <v>2</v>
      </c>
      <c r="E8" s="28" t="s">
        <v>0</v>
      </c>
      <c r="F8" s="29" t="s">
        <v>1</v>
      </c>
      <c r="G8" s="30" t="s">
        <v>2</v>
      </c>
      <c r="H8" s="31" t="s">
        <v>5</v>
      </c>
      <c r="I8" s="32" t="s">
        <v>6</v>
      </c>
      <c r="J8" s="33" t="s">
        <v>5</v>
      </c>
      <c r="K8" s="34" t="s">
        <v>6</v>
      </c>
      <c r="M8" s="1" t="s">
        <v>5</v>
      </c>
      <c r="N8" s="1" t="s">
        <v>6</v>
      </c>
      <c r="P8" s="31" t="s">
        <v>10</v>
      </c>
      <c r="Q8" s="32" t="s">
        <v>11</v>
      </c>
      <c r="R8" s="33" t="s">
        <v>10</v>
      </c>
      <c r="S8" s="34" t="s">
        <v>11</v>
      </c>
      <c r="U8" s="1" t="s">
        <v>5</v>
      </c>
      <c r="V8" s="1" t="s">
        <v>6</v>
      </c>
      <c r="X8" s="1" t="s">
        <v>29</v>
      </c>
      <c r="Y8" s="1" t="s">
        <v>41</v>
      </c>
      <c r="AA8" s="1" t="s">
        <v>30</v>
      </c>
      <c r="AB8" s="1" t="s">
        <v>42</v>
      </c>
    </row>
    <row r="9" spans="2:28" ht="12.75">
      <c r="B9" s="16">
        <v>0.9396</v>
      </c>
      <c r="C9" s="17">
        <v>0.0599</v>
      </c>
      <c r="D9" s="18">
        <v>0.0005</v>
      </c>
      <c r="E9" s="16">
        <v>0.0033</v>
      </c>
      <c r="F9" s="17">
        <v>0.0874</v>
      </c>
      <c r="G9" s="18">
        <v>0.9093000000000001</v>
      </c>
      <c r="H9" s="16">
        <f aca="true" t="shared" si="0" ref="H9:H22">TernX(C9,D9,$C$5)</f>
        <v>0.03045</v>
      </c>
      <c r="I9" s="18">
        <f aca="true" t="shared" si="1" ref="I9:I22">Terny(C9,D9,$C$5)</f>
        <v>0.0518749216866879</v>
      </c>
      <c r="J9" s="16">
        <f aca="true" t="shared" si="2" ref="J9:J22">TernX(F9,G9,$C$5)</f>
        <v>0.9530000000000001</v>
      </c>
      <c r="K9" s="18">
        <f aca="true" t="shared" si="3" ref="K9:K22">Terny(F9,G9,$C$5)</f>
        <v>0.07569062029075997</v>
      </c>
      <c r="M9" s="1">
        <f>H9</f>
        <v>0.03045</v>
      </c>
      <c r="N9" s="1">
        <f>I9</f>
        <v>0.0518749216866879</v>
      </c>
      <c r="P9" s="16">
        <f>C9/(B9+C9)</f>
        <v>0.05992996498249125</v>
      </c>
      <c r="Q9" s="18">
        <f>D9/(B9+C9)</f>
        <v>0.0005002501250625313</v>
      </c>
      <c r="R9" s="16">
        <f>F9/(E9+F9)</f>
        <v>0.9636163175303197</v>
      </c>
      <c r="S9" s="18">
        <f>G9/(E9+F9)</f>
        <v>10.025358324145536</v>
      </c>
      <c r="U9" s="1">
        <f>P9</f>
        <v>0.05992996498249125</v>
      </c>
      <c r="V9" s="1">
        <f>Q9</f>
        <v>0.0005002501250625313</v>
      </c>
      <c r="X9">
        <f aca="true" t="shared" si="4" ref="X9:X22">1-B9</f>
        <v>0.06040000000000001</v>
      </c>
      <c r="Y9">
        <f>1-C9/X9</f>
        <v>0.008278145695364336</v>
      </c>
      <c r="AA9" s="1">
        <f>1-G9</f>
        <v>0.09069999999999989</v>
      </c>
      <c r="AB9" s="1">
        <f>1-F9/AA9</f>
        <v>0.036383682469679046</v>
      </c>
    </row>
    <row r="10" spans="2:28" ht="12.75">
      <c r="B10" s="19">
        <v>0.9340999999999999</v>
      </c>
      <c r="C10" s="20">
        <v>0.0654</v>
      </c>
      <c r="D10" s="21">
        <v>0.0005</v>
      </c>
      <c r="E10" s="19">
        <v>0.0040999999999999995</v>
      </c>
      <c r="F10" s="20">
        <v>0.10279999999999999</v>
      </c>
      <c r="G10" s="21">
        <v>0.8931</v>
      </c>
      <c r="H10" s="19">
        <f t="shared" si="0"/>
        <v>0.0332</v>
      </c>
      <c r="I10" s="21">
        <f t="shared" si="1"/>
        <v>0.05663806140750231</v>
      </c>
      <c r="J10" s="19">
        <f t="shared" si="2"/>
        <v>0.9445</v>
      </c>
      <c r="K10" s="21">
        <f t="shared" si="3"/>
        <v>0.08902741150904032</v>
      </c>
      <c r="M10" s="1">
        <f>J9</f>
        <v>0.9530000000000001</v>
      </c>
      <c r="N10" s="1">
        <f>K9</f>
        <v>0.07569062029075997</v>
      </c>
      <c r="P10" s="19">
        <f aca="true" t="shared" si="5" ref="P10:P22">C10/(B10+C10)</f>
        <v>0.0654327163581791</v>
      </c>
      <c r="Q10" s="21">
        <f aca="true" t="shared" si="6" ref="Q10:Q22">D10/(B10+C10)</f>
        <v>0.0005002501250625313</v>
      </c>
      <c r="R10" s="19">
        <f aca="true" t="shared" si="7" ref="R10:R22">F10/(E10+F10)</f>
        <v>0.961646398503274</v>
      </c>
      <c r="S10" s="21">
        <f aca="true" t="shared" si="8" ref="S10:S22">G10/(E10+F10)</f>
        <v>8.354536950420954</v>
      </c>
      <c r="U10" s="1">
        <f>R9</f>
        <v>0.9636163175303197</v>
      </c>
      <c r="V10" s="1">
        <f>S9</f>
        <v>10.025358324145536</v>
      </c>
      <c r="X10">
        <f t="shared" si="4"/>
        <v>0.06590000000000007</v>
      </c>
      <c r="Y10">
        <f aca="true" t="shared" si="9" ref="Y10:Y22">1-C10/X10</f>
        <v>0.007587253414265138</v>
      </c>
      <c r="AA10" s="1">
        <f aca="true" t="shared" si="10" ref="AA10:AA22">1-G10</f>
        <v>0.1069</v>
      </c>
      <c r="AB10" s="1">
        <f aca="true" t="shared" si="11" ref="AB10:AB22">1-F10/AA10</f>
        <v>0.03835360149672595</v>
      </c>
    </row>
    <row r="11" spans="2:28" ht="12.75">
      <c r="B11" s="19">
        <v>0.8593999999999999</v>
      </c>
      <c r="C11" s="20">
        <v>0.1399</v>
      </c>
      <c r="D11" s="21">
        <v>0.0007000000000000001</v>
      </c>
      <c r="E11" s="19">
        <v>0.009000000000000001</v>
      </c>
      <c r="F11" s="20">
        <v>0.2079</v>
      </c>
      <c r="G11" s="21">
        <v>0.7831</v>
      </c>
      <c r="H11" s="19">
        <f t="shared" si="0"/>
        <v>0.07065</v>
      </c>
      <c r="I11" s="21">
        <f t="shared" si="1"/>
        <v>0.12115695398944303</v>
      </c>
      <c r="J11" s="19">
        <f t="shared" si="2"/>
        <v>0.88705</v>
      </c>
      <c r="K11" s="21">
        <f t="shared" si="3"/>
        <v>0.18004668144678487</v>
      </c>
      <c r="M11" s="1" t="s">
        <v>5</v>
      </c>
      <c r="N11" s="1" t="s">
        <v>6</v>
      </c>
      <c r="P11" s="19">
        <f t="shared" si="5"/>
        <v>0.13999799859901932</v>
      </c>
      <c r="Q11" s="21">
        <f t="shared" si="6"/>
        <v>0.0007004903432402684</v>
      </c>
      <c r="R11" s="19">
        <f t="shared" si="7"/>
        <v>0.95850622406639</v>
      </c>
      <c r="S11" s="21">
        <f t="shared" si="8"/>
        <v>3.6104195481788843</v>
      </c>
      <c r="U11" s="1" t="s">
        <v>5</v>
      </c>
      <c r="V11" s="1" t="s">
        <v>6</v>
      </c>
      <c r="X11">
        <f t="shared" si="4"/>
        <v>0.14060000000000006</v>
      </c>
      <c r="Y11">
        <f t="shared" si="9"/>
        <v>0.004978662873400097</v>
      </c>
      <c r="AA11" s="1">
        <f t="shared" si="10"/>
        <v>0.21689999999999998</v>
      </c>
      <c r="AB11" s="1">
        <f t="shared" si="11"/>
        <v>0.04149377593360992</v>
      </c>
    </row>
    <row r="12" spans="2:28" ht="12.75">
      <c r="B12" s="19">
        <v>0.8284</v>
      </c>
      <c r="C12" s="20">
        <v>0.1709</v>
      </c>
      <c r="D12" s="21">
        <v>0.0007000000000000001</v>
      </c>
      <c r="E12" s="19">
        <v>0.011000000000000001</v>
      </c>
      <c r="F12" s="20">
        <v>0.2514</v>
      </c>
      <c r="G12" s="21">
        <v>0.7376</v>
      </c>
      <c r="H12" s="19">
        <f t="shared" si="0"/>
        <v>0.08615</v>
      </c>
      <c r="I12" s="21">
        <f t="shared" si="1"/>
        <v>0.14800374150676063</v>
      </c>
      <c r="J12" s="19">
        <f t="shared" si="2"/>
        <v>0.8633000000000001</v>
      </c>
      <c r="K12" s="21">
        <f t="shared" si="3"/>
        <v>0.217718786511408</v>
      </c>
      <c r="M12" s="1">
        <f>H10</f>
        <v>0.0332</v>
      </c>
      <c r="N12" s="1">
        <f>I10</f>
        <v>0.05663806140750231</v>
      </c>
      <c r="P12" s="19">
        <f t="shared" si="5"/>
        <v>0.17101971379965974</v>
      </c>
      <c r="Q12" s="21">
        <f t="shared" si="6"/>
        <v>0.0007004903432402682</v>
      </c>
      <c r="R12" s="19">
        <f t="shared" si="7"/>
        <v>0.9580792682926829</v>
      </c>
      <c r="S12" s="21">
        <f t="shared" si="8"/>
        <v>2.8109756097560976</v>
      </c>
      <c r="U12" s="1">
        <f>P10</f>
        <v>0.0654327163581791</v>
      </c>
      <c r="V12" s="1">
        <f>Q10</f>
        <v>0.0005002501250625313</v>
      </c>
      <c r="X12">
        <f t="shared" si="4"/>
        <v>0.17159999999999997</v>
      </c>
      <c r="Y12">
        <f t="shared" si="9"/>
        <v>0.004079254079253913</v>
      </c>
      <c r="AA12" s="1">
        <f t="shared" si="10"/>
        <v>0.26239999999999997</v>
      </c>
      <c r="AB12" s="1">
        <f t="shared" si="11"/>
        <v>0.041920731707316916</v>
      </c>
    </row>
    <row r="13" spans="2:28" ht="12.75">
      <c r="B13" s="19">
        <v>0.7306</v>
      </c>
      <c r="C13" s="20">
        <v>0.2594</v>
      </c>
      <c r="D13" s="21">
        <v>0.01</v>
      </c>
      <c r="E13" s="19">
        <v>0.0212</v>
      </c>
      <c r="F13" s="20">
        <v>0.371</v>
      </c>
      <c r="G13" s="21">
        <v>0.6078</v>
      </c>
      <c r="H13" s="19">
        <f t="shared" si="0"/>
        <v>0.13970000000000002</v>
      </c>
      <c r="I13" s="21">
        <f t="shared" si="1"/>
        <v>0.2246469897416835</v>
      </c>
      <c r="J13" s="19">
        <f t="shared" si="2"/>
        <v>0.7933</v>
      </c>
      <c r="K13" s="21">
        <f t="shared" si="3"/>
        <v>0.3212954248040269</v>
      </c>
      <c r="M13" s="1">
        <f>J10</f>
        <v>0.9445</v>
      </c>
      <c r="N13" s="1">
        <f>K10</f>
        <v>0.08902741150904032</v>
      </c>
      <c r="P13" s="19">
        <f t="shared" si="5"/>
        <v>0.26202020202020204</v>
      </c>
      <c r="Q13" s="21">
        <f t="shared" si="6"/>
        <v>0.010101010101010102</v>
      </c>
      <c r="R13" s="19">
        <f t="shared" si="7"/>
        <v>0.9459459459459459</v>
      </c>
      <c r="S13" s="21">
        <f t="shared" si="8"/>
        <v>1.5497195308516063</v>
      </c>
      <c r="U13" s="1">
        <f>R10</f>
        <v>0.961646398503274</v>
      </c>
      <c r="V13" s="1">
        <f>S10</f>
        <v>8.354536950420954</v>
      </c>
      <c r="X13">
        <f t="shared" si="4"/>
        <v>0.2694</v>
      </c>
      <c r="Y13">
        <f t="shared" si="9"/>
        <v>0.03711952487008152</v>
      </c>
      <c r="AA13" s="1">
        <f t="shared" si="10"/>
        <v>0.3922</v>
      </c>
      <c r="AB13" s="1">
        <f t="shared" si="11"/>
        <v>0.05405405405405406</v>
      </c>
    </row>
    <row r="14" spans="2:28" ht="12.75">
      <c r="B14" s="19">
        <v>0.7216</v>
      </c>
      <c r="C14" s="20">
        <v>0.2682</v>
      </c>
      <c r="D14" s="21">
        <v>0.0102</v>
      </c>
      <c r="E14" s="19">
        <v>0.0229</v>
      </c>
      <c r="F14" s="20">
        <v>0.38530000000000003</v>
      </c>
      <c r="G14" s="21">
        <v>0.5918</v>
      </c>
      <c r="H14" s="19">
        <f t="shared" si="0"/>
        <v>0.14429999999999998</v>
      </c>
      <c r="I14" s="21">
        <f t="shared" si="1"/>
        <v>0.23226801329498656</v>
      </c>
      <c r="J14" s="19">
        <f t="shared" si="2"/>
        <v>0.78445</v>
      </c>
      <c r="K14" s="21">
        <f t="shared" si="3"/>
        <v>0.3336795880781444</v>
      </c>
      <c r="M14" s="1" t="s">
        <v>5</v>
      </c>
      <c r="N14" s="1" t="s">
        <v>6</v>
      </c>
      <c r="P14" s="19">
        <f t="shared" si="5"/>
        <v>0.27096383107698524</v>
      </c>
      <c r="Q14" s="21">
        <f t="shared" si="6"/>
        <v>0.01030511214386745</v>
      </c>
      <c r="R14" s="19">
        <f t="shared" si="7"/>
        <v>0.9439000489955904</v>
      </c>
      <c r="S14" s="21">
        <f t="shared" si="8"/>
        <v>1.449779519843214</v>
      </c>
      <c r="U14" s="1" t="s">
        <v>5</v>
      </c>
      <c r="V14" s="1" t="s">
        <v>6</v>
      </c>
      <c r="X14">
        <f t="shared" si="4"/>
        <v>0.2784</v>
      </c>
      <c r="Y14">
        <f t="shared" si="9"/>
        <v>0.03663793103448276</v>
      </c>
      <c r="AA14" s="1">
        <f t="shared" si="10"/>
        <v>0.4082</v>
      </c>
      <c r="AB14" s="1">
        <f t="shared" si="11"/>
        <v>0.056099951004409565</v>
      </c>
    </row>
    <row r="15" spans="2:28" ht="12.75">
      <c r="B15" s="19">
        <v>0.7134999999999999</v>
      </c>
      <c r="C15" s="20">
        <v>0.2761</v>
      </c>
      <c r="D15" s="21">
        <v>0.0104</v>
      </c>
      <c r="E15" s="19">
        <v>0.024300000000000002</v>
      </c>
      <c r="F15" s="20">
        <v>0.39409999999999995</v>
      </c>
      <c r="G15" s="21">
        <v>0.5816</v>
      </c>
      <c r="H15" s="19">
        <f t="shared" si="0"/>
        <v>0.14845</v>
      </c>
      <c r="I15" s="21">
        <f t="shared" si="1"/>
        <v>0.23910961398488362</v>
      </c>
      <c r="J15" s="19">
        <f t="shared" si="2"/>
        <v>0.77865</v>
      </c>
      <c r="K15" s="21">
        <f t="shared" si="3"/>
        <v>0.34130061163144737</v>
      </c>
      <c r="M15" s="1">
        <f>H11</f>
        <v>0.07065</v>
      </c>
      <c r="N15" s="1">
        <f>I11</f>
        <v>0.12115695398944303</v>
      </c>
      <c r="P15" s="19">
        <f t="shared" si="5"/>
        <v>0.27900161681487473</v>
      </c>
      <c r="Q15" s="21">
        <f t="shared" si="6"/>
        <v>0.010509296685529508</v>
      </c>
      <c r="R15" s="19">
        <f t="shared" si="7"/>
        <v>0.9419216061185469</v>
      </c>
      <c r="S15" s="21">
        <f t="shared" si="8"/>
        <v>1.3900573613766734</v>
      </c>
      <c r="U15" s="1">
        <f>P11</f>
        <v>0.13999799859901932</v>
      </c>
      <c r="V15" s="1">
        <f>Q11</f>
        <v>0.0007004903432402684</v>
      </c>
      <c r="X15">
        <f t="shared" si="4"/>
        <v>0.2865000000000001</v>
      </c>
      <c r="Y15">
        <f t="shared" si="9"/>
        <v>0.03630017452007006</v>
      </c>
      <c r="AA15" s="1">
        <f t="shared" si="10"/>
        <v>0.4184</v>
      </c>
      <c r="AB15" s="1">
        <f t="shared" si="11"/>
        <v>0.058078393881453305</v>
      </c>
    </row>
    <row r="16" spans="2:28" ht="12.75">
      <c r="B16" s="19">
        <v>0.6942</v>
      </c>
      <c r="C16" s="20">
        <v>0.29469999999999996</v>
      </c>
      <c r="D16" s="21">
        <v>0.0111</v>
      </c>
      <c r="E16" s="19">
        <v>0.028900000000000002</v>
      </c>
      <c r="F16" s="20">
        <v>0.4156</v>
      </c>
      <c r="G16" s="21">
        <v>0.5555</v>
      </c>
      <c r="H16" s="19">
        <f t="shared" si="0"/>
        <v>0.15844999999999998</v>
      </c>
      <c r="I16" s="21">
        <f t="shared" si="1"/>
        <v>0.25521768649527415</v>
      </c>
      <c r="J16" s="19">
        <f t="shared" si="2"/>
        <v>0.7633</v>
      </c>
      <c r="K16" s="21">
        <f t="shared" si="3"/>
        <v>0.3599201578128129</v>
      </c>
      <c r="M16" s="1">
        <f>J11</f>
        <v>0.88705</v>
      </c>
      <c r="N16" s="1">
        <f>K11</f>
        <v>0.18004668144678487</v>
      </c>
      <c r="P16" s="19">
        <f t="shared" si="5"/>
        <v>0.2980078875518252</v>
      </c>
      <c r="Q16" s="21">
        <f t="shared" si="6"/>
        <v>0.011224592982101326</v>
      </c>
      <c r="R16" s="19">
        <f t="shared" si="7"/>
        <v>0.9349831271091114</v>
      </c>
      <c r="S16" s="21">
        <f t="shared" si="8"/>
        <v>1.249718785151856</v>
      </c>
      <c r="U16" s="1">
        <f>R11</f>
        <v>0.95850622406639</v>
      </c>
      <c r="V16" s="1">
        <f>S11</f>
        <v>3.6104195481788843</v>
      </c>
      <c r="X16">
        <f t="shared" si="4"/>
        <v>0.30579999999999996</v>
      </c>
      <c r="Y16">
        <f t="shared" si="9"/>
        <v>0.036298234139960805</v>
      </c>
      <c r="AA16" s="1">
        <f t="shared" si="10"/>
        <v>0.4445</v>
      </c>
      <c r="AB16" s="1">
        <f t="shared" si="11"/>
        <v>0.06501687289088864</v>
      </c>
    </row>
    <row r="17" spans="2:28" ht="12.75">
      <c r="B17" s="19">
        <v>0.68</v>
      </c>
      <c r="C17" s="20">
        <v>0.3084</v>
      </c>
      <c r="D17" s="21">
        <v>0.011699999999999999</v>
      </c>
      <c r="E17" s="19">
        <v>0.0313</v>
      </c>
      <c r="F17" s="20">
        <v>0.42950000000000005</v>
      </c>
      <c r="G17" s="21">
        <v>0.5392</v>
      </c>
      <c r="H17" s="19">
        <f t="shared" si="0"/>
        <v>0.1659</v>
      </c>
      <c r="I17" s="21">
        <f t="shared" si="1"/>
        <v>0.267082234527121</v>
      </c>
      <c r="J17" s="19">
        <f t="shared" si="2"/>
        <v>0.75395</v>
      </c>
      <c r="K17" s="21">
        <f t="shared" si="3"/>
        <v>0.37195791092541663</v>
      </c>
      <c r="M17" s="1" t="s">
        <v>5</v>
      </c>
      <c r="N17" s="1" t="s">
        <v>6</v>
      </c>
      <c r="P17" s="19">
        <f t="shared" si="5"/>
        <v>0.3120194253338729</v>
      </c>
      <c r="Q17" s="21">
        <f t="shared" si="6"/>
        <v>0.011837312828814244</v>
      </c>
      <c r="R17" s="19">
        <f t="shared" si="7"/>
        <v>0.9320746527777778</v>
      </c>
      <c r="S17" s="21">
        <f t="shared" si="8"/>
        <v>1.1701388888888888</v>
      </c>
      <c r="U17" s="1" t="s">
        <v>5</v>
      </c>
      <c r="V17" s="1" t="s">
        <v>6</v>
      </c>
      <c r="X17">
        <f t="shared" si="4"/>
        <v>0.31999999999999995</v>
      </c>
      <c r="Y17">
        <f t="shared" si="9"/>
        <v>0.03624999999999978</v>
      </c>
      <c r="AA17" s="1">
        <f t="shared" si="10"/>
        <v>0.4608</v>
      </c>
      <c r="AB17" s="1">
        <f t="shared" si="11"/>
        <v>0.0679253472222221</v>
      </c>
    </row>
    <row r="18" spans="2:28" ht="12.75">
      <c r="B18" s="19">
        <v>0.6268</v>
      </c>
      <c r="C18" s="20">
        <v>0.35719999999999996</v>
      </c>
      <c r="D18" s="21">
        <v>0.0159</v>
      </c>
      <c r="E18" s="19">
        <v>0.0429</v>
      </c>
      <c r="F18" s="20">
        <v>0.4807</v>
      </c>
      <c r="G18" s="21">
        <v>0.4764</v>
      </c>
      <c r="H18" s="19">
        <f t="shared" si="0"/>
        <v>0.19449999999999998</v>
      </c>
      <c r="I18" s="21">
        <f t="shared" si="1"/>
        <v>0.3093442742318016</v>
      </c>
      <c r="J18" s="19">
        <f t="shared" si="2"/>
        <v>0.71675</v>
      </c>
      <c r="K18" s="21">
        <f t="shared" si="3"/>
        <v>0.41629841159917985</v>
      </c>
      <c r="M18" s="1">
        <f>H12</f>
        <v>0.08615</v>
      </c>
      <c r="N18" s="1">
        <f>I12</f>
        <v>0.14800374150676063</v>
      </c>
      <c r="P18" s="19">
        <f t="shared" si="5"/>
        <v>0.3630081300813008</v>
      </c>
      <c r="Q18" s="21">
        <f t="shared" si="6"/>
        <v>0.016158536585365854</v>
      </c>
      <c r="R18" s="19">
        <f t="shared" si="7"/>
        <v>0.9180672268907563</v>
      </c>
      <c r="S18" s="21">
        <f t="shared" si="8"/>
        <v>0.9098548510313215</v>
      </c>
      <c r="U18" s="1">
        <f>P12</f>
        <v>0.17101971379965974</v>
      </c>
      <c r="V18" s="1">
        <f>Q12</f>
        <v>0.0007004903432402682</v>
      </c>
      <c r="X18">
        <f t="shared" si="4"/>
        <v>0.3732</v>
      </c>
      <c r="Y18">
        <f t="shared" si="9"/>
        <v>0.04287245444801724</v>
      </c>
      <c r="AA18" s="1">
        <f t="shared" si="10"/>
        <v>0.5236000000000001</v>
      </c>
      <c r="AB18" s="1">
        <f t="shared" si="11"/>
        <v>0.08193277310924374</v>
      </c>
    </row>
    <row r="19" spans="2:28" ht="12.75">
      <c r="B19" s="19">
        <v>0.5708</v>
      </c>
      <c r="C19" s="20">
        <v>0.4083</v>
      </c>
      <c r="D19" s="21">
        <v>0.021</v>
      </c>
      <c r="E19" s="19">
        <v>0.0605</v>
      </c>
      <c r="F19" s="20">
        <v>0.5383</v>
      </c>
      <c r="G19" s="21">
        <v>0.4012</v>
      </c>
      <c r="H19" s="19">
        <f t="shared" si="0"/>
        <v>0.22515</v>
      </c>
      <c r="I19" s="21">
        <f t="shared" si="1"/>
        <v>0.3535981723651865</v>
      </c>
      <c r="J19" s="19">
        <f t="shared" si="2"/>
        <v>0.67035</v>
      </c>
      <c r="K19" s="21">
        <f t="shared" si="3"/>
        <v>0.46618147485716355</v>
      </c>
      <c r="M19" s="1">
        <f>J12</f>
        <v>0.8633000000000001</v>
      </c>
      <c r="N19" s="1">
        <f>K12</f>
        <v>0.217718786511408</v>
      </c>
      <c r="P19" s="19">
        <f t="shared" si="5"/>
        <v>0.41701562659585334</v>
      </c>
      <c r="Q19" s="21">
        <f t="shared" si="6"/>
        <v>0.021448268818302526</v>
      </c>
      <c r="R19" s="19">
        <f t="shared" si="7"/>
        <v>0.8989645958583834</v>
      </c>
      <c r="S19" s="21">
        <f t="shared" si="8"/>
        <v>0.6700066800267201</v>
      </c>
      <c r="U19" s="1">
        <f>R12</f>
        <v>0.9580792682926829</v>
      </c>
      <c r="V19" s="1">
        <f>S12</f>
        <v>2.8109756097560976</v>
      </c>
      <c r="X19">
        <f t="shared" si="4"/>
        <v>0.4292</v>
      </c>
      <c r="Y19">
        <f t="shared" si="9"/>
        <v>0.04869524697110905</v>
      </c>
      <c r="AA19" s="1">
        <f t="shared" si="10"/>
        <v>0.5988</v>
      </c>
      <c r="AB19" s="1">
        <f t="shared" si="11"/>
        <v>0.1010354041416166</v>
      </c>
    </row>
    <row r="20" spans="2:28" ht="12.75">
      <c r="B20" s="19">
        <v>0.5025</v>
      </c>
      <c r="C20" s="20">
        <v>0.46009999999999995</v>
      </c>
      <c r="D20" s="21">
        <v>0.0374</v>
      </c>
      <c r="E20" s="19">
        <v>0.0906</v>
      </c>
      <c r="F20" s="20">
        <v>0.5805</v>
      </c>
      <c r="G20" s="21">
        <v>0.3289</v>
      </c>
      <c r="H20" s="19">
        <f t="shared" si="0"/>
        <v>0.26744999999999997</v>
      </c>
      <c r="I20" s="21">
        <f t="shared" si="1"/>
        <v>0.3984582882812204</v>
      </c>
      <c r="J20" s="19">
        <f t="shared" si="2"/>
        <v>0.6191500000000001</v>
      </c>
      <c r="K20" s="21">
        <f t="shared" si="3"/>
        <v>0.5027277468968668</v>
      </c>
      <c r="M20" s="1" t="s">
        <v>5</v>
      </c>
      <c r="N20" s="1" t="s">
        <v>6</v>
      </c>
      <c r="P20" s="19">
        <f t="shared" si="5"/>
        <v>0.4779763141491793</v>
      </c>
      <c r="Q20" s="21">
        <f t="shared" si="6"/>
        <v>0.03885310617078746</v>
      </c>
      <c r="R20" s="19">
        <f t="shared" si="7"/>
        <v>0.8649977648636566</v>
      </c>
      <c r="S20" s="21">
        <f t="shared" si="8"/>
        <v>0.49009089554462826</v>
      </c>
      <c r="U20" s="1" t="s">
        <v>5</v>
      </c>
      <c r="V20" s="1" t="s">
        <v>6</v>
      </c>
      <c r="X20">
        <f t="shared" si="4"/>
        <v>0.49750000000000005</v>
      </c>
      <c r="Y20">
        <f t="shared" si="9"/>
        <v>0.07517587939698511</v>
      </c>
      <c r="AA20" s="1">
        <f t="shared" si="10"/>
        <v>0.6711</v>
      </c>
      <c r="AB20" s="1">
        <f t="shared" si="11"/>
        <v>0.13500223513634335</v>
      </c>
    </row>
    <row r="21" spans="2:28" ht="12.75">
      <c r="B21" s="19">
        <v>0.4179</v>
      </c>
      <c r="C21" s="20">
        <v>0.517</v>
      </c>
      <c r="D21" s="21">
        <v>0.0652</v>
      </c>
      <c r="E21" s="19">
        <v>0.1338</v>
      </c>
      <c r="F21" s="20">
        <v>0.6015</v>
      </c>
      <c r="G21" s="21">
        <v>0.2647</v>
      </c>
      <c r="H21" s="19">
        <f t="shared" si="0"/>
        <v>0.3237</v>
      </c>
      <c r="I21" s="21">
        <f t="shared" si="1"/>
        <v>0.447735133756555</v>
      </c>
      <c r="J21" s="19">
        <f t="shared" si="2"/>
        <v>0.56545</v>
      </c>
      <c r="K21" s="21">
        <f t="shared" si="3"/>
        <v>0.5209142803763401</v>
      </c>
      <c r="M21" s="1">
        <f>H13</f>
        <v>0.13970000000000002</v>
      </c>
      <c r="N21" s="1">
        <f>I13</f>
        <v>0.2246469897416835</v>
      </c>
      <c r="P21" s="19">
        <f t="shared" si="5"/>
        <v>0.5530003208899348</v>
      </c>
      <c r="Q21" s="21">
        <f t="shared" si="6"/>
        <v>0.06974007915285056</v>
      </c>
      <c r="R21" s="19">
        <f t="shared" si="7"/>
        <v>0.8180334557323541</v>
      </c>
      <c r="S21" s="21">
        <f t="shared" si="8"/>
        <v>0.35998912008703926</v>
      </c>
      <c r="U21" s="1">
        <f>P13</f>
        <v>0.26202020202020204</v>
      </c>
      <c r="V21" s="1">
        <f>Q13</f>
        <v>0.010101010101010102</v>
      </c>
      <c r="X21">
        <f t="shared" si="4"/>
        <v>0.5821000000000001</v>
      </c>
      <c r="Y21">
        <f t="shared" si="9"/>
        <v>0.11183645421748845</v>
      </c>
      <c r="AA21" s="1">
        <f t="shared" si="10"/>
        <v>0.7353000000000001</v>
      </c>
      <c r="AB21" s="1">
        <f t="shared" si="11"/>
        <v>0.1819665442676459</v>
      </c>
    </row>
    <row r="22" spans="2:28" ht="13.5" thickBot="1">
      <c r="B22" s="22">
        <v>0.27440000000000003</v>
      </c>
      <c r="C22" s="23">
        <v>0.5803</v>
      </c>
      <c r="D22" s="24">
        <v>0.14529999999999998</v>
      </c>
      <c r="E22" s="22">
        <v>0.27440000000000003</v>
      </c>
      <c r="F22" s="23">
        <v>0.5803</v>
      </c>
      <c r="G22" s="24">
        <v>0.14529999999999998</v>
      </c>
      <c r="H22" s="22">
        <f t="shared" si="0"/>
        <v>0.43545</v>
      </c>
      <c r="I22" s="24">
        <f t="shared" si="1"/>
        <v>0.50255454181611</v>
      </c>
      <c r="J22" s="22">
        <f t="shared" si="2"/>
        <v>0.43545</v>
      </c>
      <c r="K22" s="24">
        <f t="shared" si="3"/>
        <v>0.50255454181611</v>
      </c>
      <c r="M22" s="1">
        <f>J13</f>
        <v>0.7933</v>
      </c>
      <c r="N22" s="1">
        <f>K13</f>
        <v>0.3212954248040269</v>
      </c>
      <c r="P22" s="22">
        <f t="shared" si="5"/>
        <v>0.678951678951679</v>
      </c>
      <c r="Q22" s="24">
        <f t="shared" si="6"/>
        <v>0.17000117000117</v>
      </c>
      <c r="R22" s="22">
        <f t="shared" si="7"/>
        <v>0.678951678951679</v>
      </c>
      <c r="S22" s="24">
        <f t="shared" si="8"/>
        <v>0.17000117000117</v>
      </c>
      <c r="U22" s="1">
        <f>R13</f>
        <v>0.9459459459459459</v>
      </c>
      <c r="V22" s="1">
        <f>S13</f>
        <v>1.5497195308516063</v>
      </c>
      <c r="X22">
        <f t="shared" si="4"/>
        <v>0.7256</v>
      </c>
      <c r="Y22">
        <f t="shared" si="9"/>
        <v>0.2002480705622932</v>
      </c>
      <c r="AA22" s="1">
        <f t="shared" si="10"/>
        <v>0.8547</v>
      </c>
      <c r="AB22" s="1">
        <f t="shared" si="11"/>
        <v>0.32104832104832104</v>
      </c>
    </row>
    <row r="23" spans="13:22" ht="12.75">
      <c r="M23" s="1" t="s">
        <v>5</v>
      </c>
      <c r="N23" s="1" t="s">
        <v>6</v>
      </c>
      <c r="U23" s="1" t="s">
        <v>5</v>
      </c>
      <c r="V23" s="1" t="s">
        <v>6</v>
      </c>
    </row>
    <row r="24" spans="13:22" ht="12.75">
      <c r="M24" s="1">
        <f>H14</f>
        <v>0.14429999999999998</v>
      </c>
      <c r="N24" s="1">
        <f>I14</f>
        <v>0.23226801329498656</v>
      </c>
      <c r="U24" s="1">
        <f>P14</f>
        <v>0.27096383107698524</v>
      </c>
      <c r="V24" s="1">
        <f>Q14</f>
        <v>0.01030511214386745</v>
      </c>
    </row>
    <row r="25" spans="13:22" ht="12.75">
      <c r="M25" s="1">
        <f>J14</f>
        <v>0.78445</v>
      </c>
      <c r="N25" s="1">
        <f>K14</f>
        <v>0.3336795880781444</v>
      </c>
      <c r="U25" s="1">
        <f>R14</f>
        <v>0.9439000489955904</v>
      </c>
      <c r="V25" s="1">
        <f>S14</f>
        <v>1.449779519843214</v>
      </c>
    </row>
    <row r="26" spans="13:22" ht="12.75">
      <c r="M26" s="1" t="s">
        <v>5</v>
      </c>
      <c r="N26" s="1" t="s">
        <v>6</v>
      </c>
      <c r="U26" s="1" t="s">
        <v>5</v>
      </c>
      <c r="V26" s="1" t="s">
        <v>6</v>
      </c>
    </row>
    <row r="27" spans="2:22" ht="12.75">
      <c r="B27" t="s">
        <v>7</v>
      </c>
      <c r="M27" s="1">
        <f>H15</f>
        <v>0.14845</v>
      </c>
      <c r="N27" s="1">
        <f>I15</f>
        <v>0.23910961398488362</v>
      </c>
      <c r="U27" s="1">
        <f>P15</f>
        <v>0.27900161681487473</v>
      </c>
      <c r="V27" s="1">
        <f>Q15</f>
        <v>0.010509296685529508</v>
      </c>
    </row>
    <row r="28" spans="2:22" ht="12.75">
      <c r="B28" t="s">
        <v>0</v>
      </c>
      <c r="C28" t="s">
        <v>1</v>
      </c>
      <c r="D28" t="s">
        <v>2</v>
      </c>
      <c r="E28" s="1" t="s">
        <v>5</v>
      </c>
      <c r="F28" s="1" t="s">
        <v>6</v>
      </c>
      <c r="M28" s="1">
        <f>J15</f>
        <v>0.77865</v>
      </c>
      <c r="N28" s="1">
        <f>K15</f>
        <v>0.34130061163144737</v>
      </c>
      <c r="U28" s="1">
        <f>R15</f>
        <v>0.9419216061185469</v>
      </c>
      <c r="V28" s="1">
        <f>S15</f>
        <v>1.3900573613766734</v>
      </c>
    </row>
    <row r="29" spans="2:22" ht="12.75">
      <c r="B29" s="1">
        <v>0</v>
      </c>
      <c r="C29" s="1">
        <v>0</v>
      </c>
      <c r="D29" s="1">
        <f aca="true" t="shared" si="12" ref="D29:D38">1-B29-C29</f>
        <v>1</v>
      </c>
      <c r="E29" s="1">
        <f aca="true" t="shared" si="13" ref="E29:E59">TernX(C29,D29,$C$5)</f>
        <v>1</v>
      </c>
      <c r="F29" s="1">
        <f aca="true" t="shared" si="14" ref="F29:F59">Terny(C29,D29,$C$5)</f>
        <v>0</v>
      </c>
      <c r="M29" s="1" t="s">
        <v>5</v>
      </c>
      <c r="N29" s="1" t="s">
        <v>6</v>
      </c>
      <c r="U29" s="1" t="s">
        <v>5</v>
      </c>
      <c r="V29" s="1" t="s">
        <v>6</v>
      </c>
    </row>
    <row r="30" spans="2:22" ht="12.75">
      <c r="B30" s="1">
        <f>B29</f>
        <v>0</v>
      </c>
      <c r="C30" s="1">
        <v>1</v>
      </c>
      <c r="D30" s="1">
        <f t="shared" si="12"/>
        <v>0</v>
      </c>
      <c r="E30" s="1">
        <f t="shared" si="13"/>
        <v>0.5</v>
      </c>
      <c r="F30" s="1">
        <f t="shared" si="14"/>
        <v>0.866025403784439</v>
      </c>
      <c r="M30" s="1">
        <f>H16</f>
        <v>0.15844999999999998</v>
      </c>
      <c r="N30" s="1">
        <f>I16</f>
        <v>0.25521768649527415</v>
      </c>
      <c r="U30" s="1">
        <f>P16</f>
        <v>0.2980078875518252</v>
      </c>
      <c r="V30" s="1">
        <f>Q16</f>
        <v>0.011224592982101326</v>
      </c>
    </row>
    <row r="31" spans="2:22" ht="12.75">
      <c r="B31" s="1">
        <f>B32</f>
        <v>0.2</v>
      </c>
      <c r="C31" s="1">
        <f>D32</f>
        <v>0.8</v>
      </c>
      <c r="D31" s="1">
        <f t="shared" si="12"/>
        <v>0</v>
      </c>
      <c r="E31" s="1">
        <f t="shared" si="13"/>
        <v>0.4</v>
      </c>
      <c r="F31" s="1">
        <f t="shared" si="14"/>
        <v>0.6928203230275513</v>
      </c>
      <c r="M31" s="1">
        <f>J16</f>
        <v>0.7633</v>
      </c>
      <c r="N31" s="1">
        <f>K16</f>
        <v>0.3599201578128129</v>
      </c>
      <c r="U31" s="1">
        <f>R16</f>
        <v>0.9349831271091114</v>
      </c>
      <c r="V31" s="1">
        <f>S16</f>
        <v>1.249718785151856</v>
      </c>
    </row>
    <row r="32" spans="2:22" ht="12.75">
      <c r="B32" s="1">
        <v>0.2</v>
      </c>
      <c r="C32" s="1">
        <v>0</v>
      </c>
      <c r="D32" s="1">
        <f t="shared" si="12"/>
        <v>0.8</v>
      </c>
      <c r="E32" s="1">
        <f t="shared" si="13"/>
        <v>0.8</v>
      </c>
      <c r="F32" s="1">
        <f t="shared" si="14"/>
        <v>0</v>
      </c>
      <c r="M32" s="1" t="s">
        <v>5</v>
      </c>
      <c r="N32" s="1" t="s">
        <v>6</v>
      </c>
      <c r="U32" s="1" t="s">
        <v>5</v>
      </c>
      <c r="V32" s="1" t="s">
        <v>6</v>
      </c>
    </row>
    <row r="33" spans="2:22" ht="12.75">
      <c r="B33" s="1">
        <v>0.4</v>
      </c>
      <c r="C33" s="1">
        <v>0</v>
      </c>
      <c r="D33" s="1">
        <f t="shared" si="12"/>
        <v>0.6</v>
      </c>
      <c r="E33" s="1">
        <f t="shared" si="13"/>
        <v>0.6</v>
      </c>
      <c r="F33" s="1">
        <f t="shared" si="14"/>
        <v>0</v>
      </c>
      <c r="M33" s="1">
        <f>H17</f>
        <v>0.1659</v>
      </c>
      <c r="N33" s="1">
        <f>I17</f>
        <v>0.267082234527121</v>
      </c>
      <c r="U33" s="1">
        <f>P17</f>
        <v>0.3120194253338729</v>
      </c>
      <c r="V33" s="1">
        <f>Q17</f>
        <v>0.011837312828814244</v>
      </c>
    </row>
    <row r="34" spans="2:22" ht="12.75">
      <c r="B34" s="1">
        <f>B33</f>
        <v>0.4</v>
      </c>
      <c r="C34" s="1">
        <f>D33</f>
        <v>0.6</v>
      </c>
      <c r="D34" s="1">
        <f t="shared" si="12"/>
        <v>0</v>
      </c>
      <c r="E34" s="1">
        <f t="shared" si="13"/>
        <v>0.3</v>
      </c>
      <c r="F34" s="1">
        <f t="shared" si="14"/>
        <v>0.5196152422706634</v>
      </c>
      <c r="M34" s="1">
        <f>J17</f>
        <v>0.75395</v>
      </c>
      <c r="N34" s="1">
        <f>K17</f>
        <v>0.37195791092541663</v>
      </c>
      <c r="U34" s="1">
        <f>R17</f>
        <v>0.9320746527777778</v>
      </c>
      <c r="V34" s="1">
        <f>S17</f>
        <v>1.1701388888888888</v>
      </c>
    </row>
    <row r="35" spans="2:22" ht="12.75">
      <c r="B35" s="1">
        <f>B36</f>
        <v>0.6</v>
      </c>
      <c r="C35" s="1">
        <f>D36</f>
        <v>0.4</v>
      </c>
      <c r="D35" s="1">
        <f t="shared" si="12"/>
        <v>0</v>
      </c>
      <c r="E35" s="1">
        <f t="shared" si="13"/>
        <v>0.2</v>
      </c>
      <c r="F35" s="1">
        <f t="shared" si="14"/>
        <v>0.3464101615137756</v>
      </c>
      <c r="M35" s="1" t="s">
        <v>5</v>
      </c>
      <c r="N35" s="1" t="s">
        <v>6</v>
      </c>
      <c r="U35" s="1" t="s">
        <v>5</v>
      </c>
      <c r="V35" s="1" t="s">
        <v>6</v>
      </c>
    </row>
    <row r="36" spans="2:22" ht="12.75">
      <c r="B36" s="1">
        <v>0.6</v>
      </c>
      <c r="C36" s="1">
        <v>0</v>
      </c>
      <c r="D36" s="1">
        <f t="shared" si="12"/>
        <v>0.4</v>
      </c>
      <c r="E36" s="1">
        <f t="shared" si="13"/>
        <v>0.4</v>
      </c>
      <c r="F36" s="1">
        <f t="shared" si="14"/>
        <v>0</v>
      </c>
      <c r="M36" s="1">
        <f>H18</f>
        <v>0.19449999999999998</v>
      </c>
      <c r="N36" s="1">
        <f>I18</f>
        <v>0.3093442742318016</v>
      </c>
      <c r="U36" s="1">
        <f>P18</f>
        <v>0.3630081300813008</v>
      </c>
      <c r="V36" s="1">
        <f>Q18</f>
        <v>0.016158536585365854</v>
      </c>
    </row>
    <row r="37" spans="2:22" ht="12.75">
      <c r="B37" s="1">
        <v>0.8</v>
      </c>
      <c r="C37" s="1">
        <v>0</v>
      </c>
      <c r="D37" s="1">
        <f t="shared" si="12"/>
        <v>0.19999999999999996</v>
      </c>
      <c r="E37" s="1">
        <f t="shared" si="13"/>
        <v>0.19999999999999996</v>
      </c>
      <c r="F37" s="1">
        <f t="shared" si="14"/>
        <v>0</v>
      </c>
      <c r="M37" s="1">
        <f>J18</f>
        <v>0.71675</v>
      </c>
      <c r="N37" s="1">
        <f>K18</f>
        <v>0.41629841159917985</v>
      </c>
      <c r="U37" s="1">
        <f>R18</f>
        <v>0.9180672268907563</v>
      </c>
      <c r="V37" s="1">
        <f>S18</f>
        <v>0.9098548510313215</v>
      </c>
    </row>
    <row r="38" spans="2:22" ht="12.75">
      <c r="B38" s="1">
        <f>B37</f>
        <v>0.8</v>
      </c>
      <c r="C38" s="1">
        <f>D37</f>
        <v>0.19999999999999996</v>
      </c>
      <c r="D38" s="1">
        <f t="shared" si="12"/>
        <v>0</v>
      </c>
      <c r="E38" s="1">
        <f t="shared" si="13"/>
        <v>0.09999999999999998</v>
      </c>
      <c r="F38" s="1">
        <f t="shared" si="14"/>
        <v>0.17320508075688776</v>
      </c>
      <c r="M38" s="1" t="s">
        <v>5</v>
      </c>
      <c r="N38" s="1" t="s">
        <v>6</v>
      </c>
      <c r="U38" s="1" t="s">
        <v>5</v>
      </c>
      <c r="V38" s="1" t="s">
        <v>6</v>
      </c>
    </row>
    <row r="39" spans="2:22" ht="12.75">
      <c r="B39" s="1">
        <v>1</v>
      </c>
      <c r="C39" s="1">
        <v>0</v>
      </c>
      <c r="D39" s="1">
        <v>0</v>
      </c>
      <c r="E39" s="1">
        <f t="shared" si="13"/>
        <v>0</v>
      </c>
      <c r="F39" s="1">
        <f t="shared" si="14"/>
        <v>0</v>
      </c>
      <c r="M39" s="1">
        <f>H19</f>
        <v>0.22515</v>
      </c>
      <c r="N39" s="1">
        <f>I19</f>
        <v>0.3535981723651865</v>
      </c>
      <c r="U39" s="1">
        <f>P19</f>
        <v>0.41701562659585334</v>
      </c>
      <c r="V39" s="1">
        <f>Q19</f>
        <v>0.021448268818302526</v>
      </c>
    </row>
    <row r="40" spans="2:22" ht="12.75">
      <c r="B40" s="1">
        <f>D30</f>
        <v>0</v>
      </c>
      <c r="C40" s="1">
        <f aca="true" t="shared" si="15" ref="C40:D59">B30</f>
        <v>0</v>
      </c>
      <c r="D40" s="1">
        <f t="shared" si="15"/>
        <v>1</v>
      </c>
      <c r="E40" s="1">
        <f t="shared" si="13"/>
        <v>1</v>
      </c>
      <c r="F40" s="1">
        <f t="shared" si="14"/>
        <v>0</v>
      </c>
      <c r="M40" s="1">
        <f>J19</f>
        <v>0.67035</v>
      </c>
      <c r="N40" s="1">
        <f>K19</f>
        <v>0.46618147485716355</v>
      </c>
      <c r="U40" s="1">
        <f>R19</f>
        <v>0.8989645958583834</v>
      </c>
      <c r="V40" s="1">
        <f>S19</f>
        <v>0.6700066800267201</v>
      </c>
    </row>
    <row r="41" spans="2:22" ht="12.75">
      <c r="B41" s="1">
        <f>D31</f>
        <v>0</v>
      </c>
      <c r="C41" s="1">
        <f t="shared" si="15"/>
        <v>0.2</v>
      </c>
      <c r="D41" s="1">
        <f t="shared" si="15"/>
        <v>0.8</v>
      </c>
      <c r="E41" s="1">
        <f t="shared" si="13"/>
        <v>0.9</v>
      </c>
      <c r="F41" s="1">
        <f t="shared" si="14"/>
        <v>0.1732050807568878</v>
      </c>
      <c r="M41" s="1" t="s">
        <v>5</v>
      </c>
      <c r="N41" s="1" t="s">
        <v>6</v>
      </c>
      <c r="U41" s="1" t="s">
        <v>5</v>
      </c>
      <c r="V41" s="1" t="s">
        <v>6</v>
      </c>
    </row>
    <row r="42" spans="2:22" ht="12.75">
      <c r="B42" s="1">
        <f aca="true" t="shared" si="16" ref="B42:B49">D32</f>
        <v>0.8</v>
      </c>
      <c r="C42" s="1">
        <f t="shared" si="15"/>
        <v>0.2</v>
      </c>
      <c r="D42" s="1">
        <f t="shared" si="15"/>
        <v>0</v>
      </c>
      <c r="E42" s="1">
        <f t="shared" si="13"/>
        <v>0.1</v>
      </c>
      <c r="F42" s="1">
        <f t="shared" si="14"/>
        <v>0.1732050807568878</v>
      </c>
      <c r="M42" s="1">
        <f>H20</f>
        <v>0.26744999999999997</v>
      </c>
      <c r="N42" s="1">
        <f>I20</f>
        <v>0.3984582882812204</v>
      </c>
      <c r="U42" s="1">
        <f>P20</f>
        <v>0.4779763141491793</v>
      </c>
      <c r="V42" s="1">
        <f>Q20</f>
        <v>0.03885310617078746</v>
      </c>
    </row>
    <row r="43" spans="2:22" ht="12.75">
      <c r="B43" s="1">
        <f t="shared" si="16"/>
        <v>0.6</v>
      </c>
      <c r="C43" s="1">
        <f t="shared" si="15"/>
        <v>0.4</v>
      </c>
      <c r="D43" s="1">
        <f t="shared" si="15"/>
        <v>0</v>
      </c>
      <c r="E43" s="1">
        <f t="shared" si="13"/>
        <v>0.2</v>
      </c>
      <c r="F43" s="1">
        <f t="shared" si="14"/>
        <v>0.3464101615137756</v>
      </c>
      <c r="M43" s="1">
        <f>J20</f>
        <v>0.6191500000000001</v>
      </c>
      <c r="N43" s="1">
        <f>K20</f>
        <v>0.5027277468968668</v>
      </c>
      <c r="U43" s="1">
        <f>R20</f>
        <v>0.8649977648636566</v>
      </c>
      <c r="V43" s="1">
        <f>S20</f>
        <v>0.49009089554462826</v>
      </c>
    </row>
    <row r="44" spans="2:22" ht="12.75">
      <c r="B44" s="1">
        <f t="shared" si="16"/>
        <v>0</v>
      </c>
      <c r="C44" s="1">
        <f t="shared" si="15"/>
        <v>0.4</v>
      </c>
      <c r="D44" s="1">
        <f t="shared" si="15"/>
        <v>0.6</v>
      </c>
      <c r="E44" s="1">
        <f t="shared" si="13"/>
        <v>0.8</v>
      </c>
      <c r="F44" s="1">
        <f t="shared" si="14"/>
        <v>0.3464101615137756</v>
      </c>
      <c r="M44" s="1" t="s">
        <v>5</v>
      </c>
      <c r="N44" s="1" t="s">
        <v>6</v>
      </c>
      <c r="U44" s="1" t="s">
        <v>5</v>
      </c>
      <c r="V44" s="1" t="s">
        <v>6</v>
      </c>
    </row>
    <row r="45" spans="2:22" ht="12.75">
      <c r="B45" s="1">
        <f t="shared" si="16"/>
        <v>0</v>
      </c>
      <c r="C45" s="1">
        <f t="shared" si="15"/>
        <v>0.6</v>
      </c>
      <c r="D45" s="1">
        <f t="shared" si="15"/>
        <v>0.4</v>
      </c>
      <c r="E45" s="1">
        <f t="shared" si="13"/>
        <v>0.7</v>
      </c>
      <c r="F45" s="1">
        <f t="shared" si="14"/>
        <v>0.5196152422706634</v>
      </c>
      <c r="M45" s="1">
        <f>H21</f>
        <v>0.3237</v>
      </c>
      <c r="N45" s="1">
        <f>I21</f>
        <v>0.447735133756555</v>
      </c>
      <c r="U45" s="1">
        <f>P21</f>
        <v>0.5530003208899348</v>
      </c>
      <c r="V45" s="1">
        <f>Q21</f>
        <v>0.06974007915285056</v>
      </c>
    </row>
    <row r="46" spans="2:22" ht="12.75">
      <c r="B46" s="1">
        <f t="shared" si="16"/>
        <v>0.4</v>
      </c>
      <c r="C46" s="1">
        <f t="shared" si="15"/>
        <v>0.6</v>
      </c>
      <c r="D46" s="1">
        <f t="shared" si="15"/>
        <v>0</v>
      </c>
      <c r="E46" s="1">
        <f t="shared" si="13"/>
        <v>0.3</v>
      </c>
      <c r="F46" s="1">
        <f t="shared" si="14"/>
        <v>0.5196152422706634</v>
      </c>
      <c r="M46" s="1">
        <f>J21</f>
        <v>0.56545</v>
      </c>
      <c r="N46" s="1">
        <f>K21</f>
        <v>0.5209142803763401</v>
      </c>
      <c r="U46" s="1">
        <f>R21</f>
        <v>0.8180334557323541</v>
      </c>
      <c r="V46" s="1">
        <f>S21</f>
        <v>0.35998912008703926</v>
      </c>
    </row>
    <row r="47" spans="2:22" ht="12.75">
      <c r="B47" s="1">
        <f t="shared" si="16"/>
        <v>0.19999999999999996</v>
      </c>
      <c r="C47" s="1">
        <f t="shared" si="15"/>
        <v>0.8</v>
      </c>
      <c r="D47" s="1">
        <f t="shared" si="15"/>
        <v>0</v>
      </c>
      <c r="E47" s="1">
        <f t="shared" si="13"/>
        <v>0.4</v>
      </c>
      <c r="F47" s="1">
        <f t="shared" si="14"/>
        <v>0.6928203230275513</v>
      </c>
      <c r="M47" s="1" t="s">
        <v>5</v>
      </c>
      <c r="N47" s="1" t="s">
        <v>6</v>
      </c>
      <c r="U47" s="1" t="s">
        <v>5</v>
      </c>
      <c r="V47" s="1" t="s">
        <v>6</v>
      </c>
    </row>
    <row r="48" spans="2:22" ht="12.75">
      <c r="B48" s="1">
        <f t="shared" si="16"/>
        <v>0</v>
      </c>
      <c r="C48" s="1">
        <f t="shared" si="15"/>
        <v>0.8</v>
      </c>
      <c r="D48" s="1">
        <f t="shared" si="15"/>
        <v>0.19999999999999996</v>
      </c>
      <c r="E48" s="1">
        <f t="shared" si="13"/>
        <v>0.6</v>
      </c>
      <c r="F48" s="1">
        <f t="shared" si="14"/>
        <v>0.6928203230275513</v>
      </c>
      <c r="M48" s="1">
        <f>H22</f>
        <v>0.43545</v>
      </c>
      <c r="N48" s="1">
        <f>I22</f>
        <v>0.50255454181611</v>
      </c>
      <c r="U48" s="1">
        <f>P22</f>
        <v>0.678951678951679</v>
      </c>
      <c r="V48" s="1">
        <f>Q22</f>
        <v>0.17000117000117</v>
      </c>
    </row>
    <row r="49" spans="2:22" ht="12.75">
      <c r="B49" s="1">
        <f t="shared" si="16"/>
        <v>0</v>
      </c>
      <c r="C49" s="1">
        <f t="shared" si="15"/>
        <v>1</v>
      </c>
      <c r="D49" s="1">
        <f t="shared" si="15"/>
        <v>0</v>
      </c>
      <c r="E49" s="1">
        <f t="shared" si="13"/>
        <v>0.5</v>
      </c>
      <c r="F49" s="1">
        <f t="shared" si="14"/>
        <v>0.866025403784439</v>
      </c>
      <c r="M49" s="1">
        <f>J22</f>
        <v>0.43545</v>
      </c>
      <c r="N49" s="1">
        <f>K22</f>
        <v>0.50255454181611</v>
      </c>
      <c r="U49" s="1">
        <f>R22</f>
        <v>0.678951678951679</v>
      </c>
      <c r="V49" s="1">
        <f>S22</f>
        <v>0.17000117000117</v>
      </c>
    </row>
    <row r="50" spans="2:6" ht="12.75">
      <c r="B50" s="1">
        <f>D40</f>
        <v>1</v>
      </c>
      <c r="C50" s="1">
        <f t="shared" si="15"/>
        <v>0</v>
      </c>
      <c r="D50" s="1">
        <f t="shared" si="15"/>
        <v>0</v>
      </c>
      <c r="E50" s="1">
        <f t="shared" si="13"/>
        <v>0</v>
      </c>
      <c r="F50" s="1">
        <f t="shared" si="14"/>
        <v>0</v>
      </c>
    </row>
    <row r="51" spans="2:6" ht="12.75">
      <c r="B51" s="1">
        <f>D41</f>
        <v>0.8</v>
      </c>
      <c r="C51" s="1">
        <f t="shared" si="15"/>
        <v>0</v>
      </c>
      <c r="D51" s="1">
        <f t="shared" si="15"/>
        <v>0.2</v>
      </c>
      <c r="E51" s="1">
        <f t="shared" si="13"/>
        <v>0.2</v>
      </c>
      <c r="F51" s="1">
        <f t="shared" si="14"/>
        <v>0</v>
      </c>
    </row>
    <row r="52" spans="2:6" ht="12.75">
      <c r="B52" s="1">
        <f aca="true" t="shared" si="17" ref="B52:B59">D42</f>
        <v>0</v>
      </c>
      <c r="C52" s="1">
        <f t="shared" si="15"/>
        <v>0.8</v>
      </c>
      <c r="D52" s="1">
        <f t="shared" si="15"/>
        <v>0.2</v>
      </c>
      <c r="E52" s="1">
        <f t="shared" si="13"/>
        <v>0.6000000000000001</v>
      </c>
      <c r="F52" s="1">
        <f t="shared" si="14"/>
        <v>0.6928203230275513</v>
      </c>
    </row>
    <row r="53" spans="2:6" ht="12.75">
      <c r="B53" s="1">
        <f t="shared" si="17"/>
        <v>0</v>
      </c>
      <c r="C53" s="1">
        <f t="shared" si="15"/>
        <v>0.6</v>
      </c>
      <c r="D53" s="1">
        <f t="shared" si="15"/>
        <v>0.4</v>
      </c>
      <c r="E53" s="1">
        <f t="shared" si="13"/>
        <v>0.7</v>
      </c>
      <c r="F53" s="1">
        <f t="shared" si="14"/>
        <v>0.5196152422706634</v>
      </c>
    </row>
    <row r="54" spans="2:6" ht="12.75">
      <c r="B54" s="1">
        <f t="shared" si="17"/>
        <v>0.6</v>
      </c>
      <c r="C54" s="1">
        <f t="shared" si="15"/>
        <v>0</v>
      </c>
      <c r="D54" s="1">
        <f t="shared" si="15"/>
        <v>0.4</v>
      </c>
      <c r="E54" s="1">
        <f t="shared" si="13"/>
        <v>0.4</v>
      </c>
      <c r="F54" s="1">
        <f t="shared" si="14"/>
        <v>0</v>
      </c>
    </row>
    <row r="55" spans="2:6" ht="12.75">
      <c r="B55" s="1">
        <f t="shared" si="17"/>
        <v>0.4</v>
      </c>
      <c r="C55" s="1">
        <f t="shared" si="15"/>
        <v>0</v>
      </c>
      <c r="D55" s="1">
        <f t="shared" si="15"/>
        <v>0.6</v>
      </c>
      <c r="E55" s="1">
        <f t="shared" si="13"/>
        <v>0.6</v>
      </c>
      <c r="F55" s="1">
        <f t="shared" si="14"/>
        <v>0</v>
      </c>
    </row>
    <row r="56" spans="2:6" ht="12.75">
      <c r="B56" s="1">
        <f t="shared" si="17"/>
        <v>0</v>
      </c>
      <c r="C56" s="1">
        <f t="shared" si="15"/>
        <v>0.4</v>
      </c>
      <c r="D56" s="1">
        <f t="shared" si="15"/>
        <v>0.6</v>
      </c>
      <c r="E56" s="1">
        <f t="shared" si="13"/>
        <v>0.8</v>
      </c>
      <c r="F56" s="1">
        <f t="shared" si="14"/>
        <v>0.3464101615137756</v>
      </c>
    </row>
    <row r="57" spans="2:6" ht="12.75">
      <c r="B57" s="1">
        <f t="shared" si="17"/>
        <v>0</v>
      </c>
      <c r="C57" s="1">
        <f t="shared" si="15"/>
        <v>0.19999999999999996</v>
      </c>
      <c r="D57" s="1">
        <f t="shared" si="15"/>
        <v>0.8</v>
      </c>
      <c r="E57" s="1">
        <f t="shared" si="13"/>
        <v>0.9</v>
      </c>
      <c r="F57" s="1">
        <f t="shared" si="14"/>
        <v>0.17320508075688776</v>
      </c>
    </row>
    <row r="58" spans="2:6" ht="12.75">
      <c r="B58" s="1">
        <f t="shared" si="17"/>
        <v>0.19999999999999996</v>
      </c>
      <c r="C58" s="1">
        <f t="shared" si="15"/>
        <v>0</v>
      </c>
      <c r="D58" s="1">
        <f t="shared" si="15"/>
        <v>0.8</v>
      </c>
      <c r="E58" s="1">
        <f t="shared" si="13"/>
        <v>0.8</v>
      </c>
      <c r="F58" s="1">
        <f t="shared" si="14"/>
        <v>0</v>
      </c>
    </row>
    <row r="59" spans="2:6" ht="12.75">
      <c r="B59" s="1">
        <f t="shared" si="17"/>
        <v>0</v>
      </c>
      <c r="C59" s="1">
        <f t="shared" si="15"/>
        <v>0</v>
      </c>
      <c r="D59" s="1">
        <f t="shared" si="15"/>
        <v>1</v>
      </c>
      <c r="E59" s="1">
        <f t="shared" si="13"/>
        <v>1</v>
      </c>
      <c r="F59" s="1">
        <f t="shared" si="14"/>
        <v>0</v>
      </c>
    </row>
    <row r="61" spans="2:6" ht="12.75">
      <c r="B61" t="s">
        <v>0</v>
      </c>
      <c r="C61" t="s">
        <v>1</v>
      </c>
      <c r="D61" t="s">
        <v>2</v>
      </c>
      <c r="E61" s="1" t="s">
        <v>5</v>
      </c>
      <c r="F61" s="1" t="s">
        <v>6</v>
      </c>
    </row>
    <row r="62" spans="2:6" ht="12.75">
      <c r="B62" s="1">
        <v>0</v>
      </c>
      <c r="C62" s="1">
        <v>0</v>
      </c>
      <c r="D62" s="1">
        <f>1-B62-C62</f>
        <v>1</v>
      </c>
      <c r="E62" s="1">
        <f>TernX(C62,D62,$C$5)</f>
        <v>1</v>
      </c>
      <c r="F62" s="1">
        <f>Terny(C62,D62,$C$5)</f>
        <v>0</v>
      </c>
    </row>
    <row r="63" spans="2:6" ht="12.75">
      <c r="B63" s="1">
        <f>B62</f>
        <v>0</v>
      </c>
      <c r="C63" s="1">
        <v>1</v>
      </c>
      <c r="D63" s="1">
        <f>1-B63-C63</f>
        <v>0</v>
      </c>
      <c r="E63" s="1">
        <f>TernX(C63,D63,$C$5)</f>
        <v>0.5</v>
      </c>
      <c r="F63" s="1">
        <f>Terny(C63,D63,$C$5)</f>
        <v>0.866025403784439</v>
      </c>
    </row>
    <row r="64" spans="2:6" ht="12.75">
      <c r="B64" s="1">
        <v>1</v>
      </c>
      <c r="C64" s="1">
        <v>0</v>
      </c>
      <c r="D64" s="1">
        <f>1-B64-C64</f>
        <v>0</v>
      </c>
      <c r="E64" s="1">
        <f>TernX(C64,D64,$C$5)</f>
        <v>0</v>
      </c>
      <c r="F64" s="1">
        <f>Terny(C64,D64,$C$5)</f>
        <v>0</v>
      </c>
    </row>
    <row r="65" spans="2:6" ht="12.75">
      <c r="B65" s="1">
        <v>0</v>
      </c>
      <c r="C65" s="1">
        <v>0</v>
      </c>
      <c r="D65" s="1">
        <f>1-B65-C65</f>
        <v>1</v>
      </c>
      <c r="E65" s="1">
        <f>TernX(C65,D65,$C$5)</f>
        <v>1</v>
      </c>
      <c r="F65" s="1">
        <f>Terny(C65,D65,$C$5)</f>
        <v>0</v>
      </c>
    </row>
    <row r="82" spans="12:16" ht="12.75">
      <c r="L82" s="1" t="s">
        <v>53</v>
      </c>
      <c r="M82" s="1" t="s">
        <v>13</v>
      </c>
      <c r="N82" s="1" t="s">
        <v>16</v>
      </c>
      <c r="O82" s="1" t="s">
        <v>48</v>
      </c>
      <c r="P82" s="1" t="s">
        <v>49</v>
      </c>
    </row>
    <row r="83" spans="2:16" ht="12.75">
      <c r="B83" t="s">
        <v>12</v>
      </c>
      <c r="L83" s="1">
        <v>1.41</v>
      </c>
      <c r="M83" s="1">
        <v>100</v>
      </c>
      <c r="N83" s="1">
        <v>200</v>
      </c>
      <c r="O83" s="1">
        <f>N83/M83*L83</f>
        <v>2.82</v>
      </c>
      <c r="P83" s="1">
        <v>4</v>
      </c>
    </row>
    <row r="84" ht="12.75">
      <c r="E84" t="s">
        <v>52</v>
      </c>
    </row>
    <row r="85" spans="2:15" ht="12.75">
      <c r="B85" t="s">
        <v>3</v>
      </c>
      <c r="C85" t="s">
        <v>4</v>
      </c>
      <c r="E85" s="1" t="s">
        <v>19</v>
      </c>
      <c r="F85" s="4">
        <v>0.3333333333333333</v>
      </c>
      <c r="L85" t="s">
        <v>50</v>
      </c>
      <c r="N85" s="1" t="s">
        <v>51</v>
      </c>
      <c r="O85" s="1" t="s">
        <v>57</v>
      </c>
    </row>
    <row r="86" spans="1:15" ht="12.75">
      <c r="A86" s="1" t="s">
        <v>0</v>
      </c>
      <c r="B86" s="3">
        <v>0.8302187795342164</v>
      </c>
      <c r="C86" s="1">
        <f>1-C87-C88</f>
        <v>0.012604196294537906</v>
      </c>
      <c r="E86" s="1" t="s">
        <v>18</v>
      </c>
      <c r="F86" s="4">
        <f>interpol(F85,B88,B87,C88,C87)</f>
        <v>0.19999999748662042</v>
      </c>
      <c r="G86" s="1"/>
      <c r="N86">
        <f>1/((1+O83/P83)^P83)</f>
        <v>0.1183320713426238</v>
      </c>
      <c r="O86" s="1">
        <f>1/(1+O83/P83)</f>
        <v>0.5865102639296187</v>
      </c>
    </row>
    <row r="87" spans="1:3" ht="12.75">
      <c r="A87" s="1" t="s">
        <v>1</v>
      </c>
      <c r="B87" s="1">
        <f>SolutoRvsDiluente(B86)</f>
        <v>0.16537338172220084</v>
      </c>
      <c r="C87" s="1">
        <f>SolutoEvsSolutoR(B87)</f>
        <v>0.24324729638506937</v>
      </c>
    </row>
    <row r="88" spans="1:3" ht="12.75">
      <c r="A88" s="1" t="s">
        <v>2</v>
      </c>
      <c r="B88" s="1">
        <f>1-B86-B87</f>
        <v>0.004407838743582748</v>
      </c>
      <c r="C88" s="1">
        <f>SolventevsSoluto(C87)</f>
        <v>0.7441485073203927</v>
      </c>
    </row>
    <row r="90" ht="12.75">
      <c r="A90" s="2" t="s">
        <v>39</v>
      </c>
    </row>
    <row r="91" spans="2:22" ht="15.75">
      <c r="B91" s="1" t="s">
        <v>13</v>
      </c>
      <c r="C91" s="1" t="s">
        <v>21</v>
      </c>
      <c r="D91" s="1" t="s">
        <v>22</v>
      </c>
      <c r="E91" s="1" t="s">
        <v>23</v>
      </c>
      <c r="F91" s="1" t="s">
        <v>24</v>
      </c>
      <c r="G91" s="1" t="s">
        <v>26</v>
      </c>
      <c r="H91" s="1" t="s">
        <v>25</v>
      </c>
      <c r="I91" s="1" t="s">
        <v>27</v>
      </c>
      <c r="J91" s="1" t="s">
        <v>28</v>
      </c>
      <c r="K91" s="1" t="s">
        <v>31</v>
      </c>
      <c r="L91" s="1" t="s">
        <v>32</v>
      </c>
      <c r="M91" s="1" t="s">
        <v>33</v>
      </c>
      <c r="N91" s="1" t="s">
        <v>34</v>
      </c>
      <c r="O91" s="1" t="s">
        <v>35</v>
      </c>
      <c r="P91" s="1" t="s">
        <v>36</v>
      </c>
      <c r="Q91" s="1" t="s">
        <v>37</v>
      </c>
      <c r="R91" s="1" t="s">
        <v>38</v>
      </c>
      <c r="T91" s="1" t="s">
        <v>56</v>
      </c>
      <c r="U91" s="1" t="s">
        <v>55</v>
      </c>
      <c r="V91" s="1" t="s">
        <v>54</v>
      </c>
    </row>
    <row r="92" spans="1:18" ht="12.75">
      <c r="A92" t="s">
        <v>14</v>
      </c>
      <c r="B92" s="1">
        <v>70</v>
      </c>
      <c r="C92" s="1">
        <v>0</v>
      </c>
      <c r="D92" s="1">
        <f>B92+C92</f>
        <v>70</v>
      </c>
      <c r="E92" s="1">
        <f aca="true" t="shared" si="18" ref="E92:F94">E96*E$95</f>
        <v>69.15933213340858</v>
      </c>
      <c r="F92" s="1">
        <f t="shared" si="18"/>
        <v>0.8406678665914199</v>
      </c>
      <c r="G92" s="1">
        <v>0</v>
      </c>
      <c r="H92" s="1">
        <f>E92+G92</f>
        <v>69.15933213340858</v>
      </c>
      <c r="I92" s="1">
        <f aca="true" t="shared" si="19" ref="I92:J94">I96*I$95</f>
        <v>68.93787070757149</v>
      </c>
      <c r="J92" s="1">
        <f t="shared" si="19"/>
        <v>0.22146142583707631</v>
      </c>
      <c r="K92" s="1">
        <v>0</v>
      </c>
      <c r="L92" s="1">
        <f>I92+K92</f>
        <v>68.93787070757149</v>
      </c>
      <c r="M92" s="1">
        <f aca="true" t="shared" si="20" ref="M92:N94">M96*M$95</f>
        <v>68.91935270234181</v>
      </c>
      <c r="N92" s="1">
        <f t="shared" si="20"/>
        <v>0.018518005229686323</v>
      </c>
      <c r="O92" s="1">
        <v>0</v>
      </c>
      <c r="P92" s="1">
        <f>M92+O92</f>
        <v>68.91935270234181</v>
      </c>
      <c r="Q92" s="1">
        <f aca="true" t="shared" si="21" ref="Q92:R94">Q96*Q$95</f>
        <v>68.9366410123401</v>
      </c>
      <c r="R92" s="1">
        <f t="shared" si="21"/>
        <v>-0.01728830999829563</v>
      </c>
    </row>
    <row r="93" spans="1:22" ht="12.75">
      <c r="A93" t="s">
        <v>15</v>
      </c>
      <c r="B93" s="1">
        <v>30</v>
      </c>
      <c r="C93" s="1">
        <v>0</v>
      </c>
      <c r="D93" s="1">
        <f>B93+C93</f>
        <v>30</v>
      </c>
      <c r="E93" s="1">
        <f t="shared" si="18"/>
        <v>13.77602210617246</v>
      </c>
      <c r="F93" s="1">
        <f t="shared" si="18"/>
        <v>16.223976800027188</v>
      </c>
      <c r="G93" s="1">
        <v>0</v>
      </c>
      <c r="H93" s="1">
        <f>E93+G93</f>
        <v>13.77602210617246</v>
      </c>
      <c r="I93" s="1">
        <f t="shared" si="19"/>
        <v>6.357300588536355</v>
      </c>
      <c r="J93" s="1">
        <f t="shared" si="19"/>
        <v>7.430889340521884</v>
      </c>
      <c r="K93" s="1">
        <v>0</v>
      </c>
      <c r="L93" s="1">
        <f>I93+K93</f>
        <v>6.357300588536355</v>
      </c>
      <c r="M93" s="1">
        <f t="shared" si="20"/>
        <v>2.929284257834523</v>
      </c>
      <c r="N93" s="1">
        <f t="shared" si="20"/>
        <v>3.427974527411452</v>
      </c>
      <c r="O93" s="1">
        <v>0</v>
      </c>
      <c r="P93" s="1">
        <f>M93+O93</f>
        <v>2.929284257834523</v>
      </c>
      <c r="Q93" s="1">
        <f t="shared" si="21"/>
        <v>1.3469720880548584</v>
      </c>
      <c r="R93" s="1">
        <f t="shared" si="21"/>
        <v>1.5823583791111537</v>
      </c>
      <c r="T93" s="1">
        <f>R93</f>
        <v>1.5823583791111537</v>
      </c>
      <c r="U93" s="1">
        <f>B93</f>
        <v>30</v>
      </c>
      <c r="V93" s="1">
        <f>1-T93/U93</f>
        <v>0.9472547206962949</v>
      </c>
    </row>
    <row r="94" spans="1:18" ht="12.75">
      <c r="A94" t="s">
        <v>16</v>
      </c>
      <c r="B94" s="1">
        <v>0</v>
      </c>
      <c r="C94" s="1">
        <v>50</v>
      </c>
      <c r="D94" s="1">
        <f>B94+C94</f>
        <v>50</v>
      </c>
      <c r="E94" s="1">
        <f t="shared" si="18"/>
        <v>0.36718415011752814</v>
      </c>
      <c r="F94" s="1">
        <f t="shared" si="18"/>
        <v>49.632816943682826</v>
      </c>
      <c r="G94" s="1">
        <v>50</v>
      </c>
      <c r="H94" s="1">
        <f>E94+G94</f>
        <v>50.36718415011753</v>
      </c>
      <c r="I94" s="1">
        <f t="shared" si="19"/>
        <v>0.23317805285227167</v>
      </c>
      <c r="J94" s="1">
        <f t="shared" si="19"/>
        <v>50.121838274379506</v>
      </c>
      <c r="K94" s="1">
        <v>50</v>
      </c>
      <c r="L94" s="1">
        <f>I94+K94</f>
        <v>50.233178052852274</v>
      </c>
      <c r="M94" s="1">
        <f t="shared" si="20"/>
        <v>0.1356645214410199</v>
      </c>
      <c r="N94" s="1">
        <f t="shared" si="20"/>
        <v>50.09755533470163</v>
      </c>
      <c r="O94" s="1">
        <v>50</v>
      </c>
      <c r="P94" s="1">
        <f>M94+O94</f>
        <v>50.13566452144102</v>
      </c>
      <c r="Q94" s="1">
        <f t="shared" si="21"/>
        <v>0.07048160028093406</v>
      </c>
      <c r="R94" s="1">
        <f t="shared" si="21"/>
        <v>50.06513671182861</v>
      </c>
    </row>
    <row r="95" spans="1:18" ht="12.75">
      <c r="A95" t="s">
        <v>20</v>
      </c>
      <c r="B95" s="1">
        <f>SUM(B92:B94)</f>
        <v>100</v>
      </c>
      <c r="C95" s="1">
        <f>SUM(C92:C94)</f>
        <v>50</v>
      </c>
      <c r="D95" s="1">
        <f>SUM(D92:D94)</f>
        <v>150</v>
      </c>
      <c r="E95" s="1">
        <f>D95*(D96-F96)/(E96-F96)</f>
        <v>83.30253838969857</v>
      </c>
      <c r="F95" s="1">
        <f>D95-E95</f>
        <v>66.69746161030143</v>
      </c>
      <c r="G95" s="1">
        <f>SUM(G92:G94)</f>
        <v>50</v>
      </c>
      <c r="H95" s="1">
        <f>SUM(H92:H94)</f>
        <v>133.30253838969858</v>
      </c>
      <c r="I95" s="1">
        <f>H95*(H96-J96)/(I96-J96)</f>
        <v>75.52834934896012</v>
      </c>
      <c r="J95" s="1">
        <f>H95-I95</f>
        <v>57.77418904073846</v>
      </c>
      <c r="K95" s="1">
        <f>SUM(K92:K94)</f>
        <v>50</v>
      </c>
      <c r="L95" s="1">
        <f>SUM(L92:L94)</f>
        <v>125.52834934896012</v>
      </c>
      <c r="M95" s="1">
        <f>L95*(L96-N96)/(M96-N96)</f>
        <v>71.98430148161735</v>
      </c>
      <c r="N95" s="1">
        <f>L95-M95</f>
        <v>53.54404786734277</v>
      </c>
      <c r="O95" s="1">
        <f>SUM(O92:O94)</f>
        <v>50</v>
      </c>
      <c r="P95" s="1">
        <f>SUM(P92:P94)</f>
        <v>121.98430148161736</v>
      </c>
      <c r="Q95" s="1">
        <f>P95*(P96-R96)/(Q96-R96)</f>
        <v>70.3540947006759</v>
      </c>
      <c r="R95" s="1">
        <f>P95-Q95</f>
        <v>51.630206780941464</v>
      </c>
    </row>
    <row r="96" spans="1:18" ht="12.75">
      <c r="A96" t="s">
        <v>17</v>
      </c>
      <c r="B96" s="1">
        <f>B92/B$95</f>
        <v>0.7</v>
      </c>
      <c r="C96" s="1">
        <f>C92/C$95</f>
        <v>0</v>
      </c>
      <c r="D96" s="1">
        <f>D92/D$95</f>
        <v>0.4666666666666667</v>
      </c>
      <c r="E96" s="1">
        <v>0.8302187840888294</v>
      </c>
      <c r="F96" s="1">
        <v>0.012604195816375396</v>
      </c>
      <c r="G96" s="1">
        <f aca="true" t="shared" si="22" ref="G96:H98">G92/G$95</f>
        <v>0</v>
      </c>
      <c r="H96" s="1">
        <f t="shared" si="22"/>
        <v>0.518814817548539</v>
      </c>
      <c r="I96" s="1">
        <v>0.9127416566336046</v>
      </c>
      <c r="J96" s="1">
        <v>0.0038332243085388296</v>
      </c>
      <c r="K96" s="1">
        <f aca="true" t="shared" si="23" ref="K96:L98">K92/K$95</f>
        <v>0</v>
      </c>
      <c r="L96" s="1">
        <f t="shared" si="23"/>
        <v>0.5491816873647322</v>
      </c>
      <c r="M96" s="1">
        <v>0.957421983457626</v>
      </c>
      <c r="N96" s="1">
        <v>0.00034584619518429616</v>
      </c>
      <c r="O96" s="1">
        <f aca="true" t="shared" si="24" ref="O96:P98">O92/O$95</f>
        <v>0</v>
      </c>
      <c r="P96" s="1">
        <f t="shared" si="24"/>
        <v>0.5649854273480243</v>
      </c>
      <c r="Q96" s="1">
        <v>0.9798525772470472</v>
      </c>
      <c r="R96" s="1">
        <v>-0.0003348487460382854</v>
      </c>
    </row>
    <row r="97" spans="1:18" ht="12.75">
      <c r="A97" t="s">
        <v>18</v>
      </c>
      <c r="B97" s="1">
        <f aca="true" t="shared" si="25" ref="B97:D98">B93/B$95</f>
        <v>0.3</v>
      </c>
      <c r="C97" s="1">
        <f t="shared" si="25"/>
        <v>0</v>
      </c>
      <c r="D97" s="1">
        <f t="shared" si="25"/>
        <v>0.2</v>
      </c>
      <c r="E97" s="1">
        <v>0.1653733772400391</v>
      </c>
      <c r="F97" s="1">
        <v>0.24324729020154182</v>
      </c>
      <c r="G97" s="1">
        <f t="shared" si="22"/>
        <v>0</v>
      </c>
      <c r="H97" s="1">
        <f t="shared" si="22"/>
        <v>0.10334403434913922</v>
      </c>
      <c r="I97" s="1">
        <v>0.0841710515764619</v>
      </c>
      <c r="J97" s="1">
        <v>0.12861953519212743</v>
      </c>
      <c r="K97" s="1">
        <f t="shared" si="23"/>
        <v>0</v>
      </c>
      <c r="L97" s="1">
        <f t="shared" si="23"/>
        <v>0.05064434146953928</v>
      </c>
      <c r="M97" s="1">
        <v>0.04069337616039207</v>
      </c>
      <c r="N97" s="1">
        <v>0.06402157968901376</v>
      </c>
      <c r="O97" s="1">
        <f t="shared" si="24"/>
        <v>0</v>
      </c>
      <c r="P97" s="1">
        <f t="shared" si="24"/>
        <v>0.024013616688832347</v>
      </c>
      <c r="Q97" s="1">
        <v>0.019145610412380415</v>
      </c>
      <c r="R97" s="1">
        <v>0.030647918684983035</v>
      </c>
    </row>
    <row r="98" spans="1:18" ht="12.75">
      <c r="A98" t="s">
        <v>19</v>
      </c>
      <c r="B98" s="1">
        <f t="shared" si="25"/>
        <v>0</v>
      </c>
      <c r="C98" s="1">
        <f t="shared" si="25"/>
        <v>1</v>
      </c>
      <c r="D98" s="1">
        <f t="shared" si="25"/>
        <v>0.3333333333333333</v>
      </c>
      <c r="E98" s="1">
        <v>0.004407838671131481</v>
      </c>
      <c r="F98" s="1">
        <v>0.7441485139820828</v>
      </c>
      <c r="G98" s="1">
        <f t="shared" si="22"/>
        <v>1</v>
      </c>
      <c r="H98" s="1">
        <f t="shared" si="22"/>
        <v>0.3778411481023217</v>
      </c>
      <c r="I98" s="1">
        <v>0.0030872917899334718</v>
      </c>
      <c r="J98" s="1">
        <v>0.8675472404993337</v>
      </c>
      <c r="K98" s="1">
        <f t="shared" si="23"/>
        <v>1</v>
      </c>
      <c r="L98" s="1">
        <f t="shared" si="23"/>
        <v>0.4001739711657286</v>
      </c>
      <c r="M98" s="1">
        <v>0.0018846403819819599</v>
      </c>
      <c r="N98" s="1">
        <v>0.9356325741158019</v>
      </c>
      <c r="O98" s="1">
        <f t="shared" si="24"/>
        <v>1</v>
      </c>
      <c r="P98" s="1">
        <f t="shared" si="24"/>
        <v>0.41100095596314334</v>
      </c>
      <c r="Q98" s="1">
        <v>0.0010018123405723667</v>
      </c>
      <c r="R98" s="1">
        <v>0.9696869300610552</v>
      </c>
    </row>
    <row r="99" spans="2:7" ht="12.75">
      <c r="B99" s="1"/>
      <c r="C99" s="1"/>
      <c r="D99" s="1"/>
      <c r="E99" s="1"/>
      <c r="F99" s="1"/>
      <c r="G99" s="1"/>
    </row>
    <row r="100" spans="2:18" ht="12.75">
      <c r="B100" s="1"/>
      <c r="C100" s="1"/>
      <c r="D100" s="1"/>
      <c r="E100" s="1">
        <f>E93/B93</f>
        <v>0.45920073687241536</v>
      </c>
      <c r="F100" s="1"/>
      <c r="G100" s="1"/>
      <c r="J100">
        <f>J93/D93</f>
        <v>0.24769631135072948</v>
      </c>
      <c r="N100">
        <f>N93/D93</f>
        <v>0.11426581758038173</v>
      </c>
      <c r="R100">
        <f>R93/D93</f>
        <v>0.05274527930370512</v>
      </c>
    </row>
    <row r="101" spans="2:20" ht="12.75">
      <c r="B101" s="1"/>
      <c r="C101" s="1"/>
      <c r="D101" s="1"/>
      <c r="E101" s="1">
        <f>E100</f>
        <v>0.45920073687241536</v>
      </c>
      <c r="F101" s="1"/>
      <c r="G101" s="1"/>
      <c r="J101">
        <f>J93/E93</f>
        <v>0.5394074779534807</v>
      </c>
      <c r="N101">
        <f>N93/J93</f>
        <v>0.46131416716410145</v>
      </c>
      <c r="R101">
        <f>R93/N93</f>
        <v>0.46160155697132077</v>
      </c>
      <c r="T101">
        <f>SQRT(SQRT(E101*J101*N101*R101))</f>
        <v>0.47923209863616467</v>
      </c>
    </row>
    <row r="102" spans="2:7" ht="12.75">
      <c r="B102" s="1"/>
      <c r="C102" s="1"/>
      <c r="D102" s="1"/>
      <c r="E102" s="1"/>
      <c r="F102" s="1"/>
      <c r="G102" s="1"/>
    </row>
    <row r="103" spans="1:7" ht="12.75">
      <c r="A103" t="s">
        <v>40</v>
      </c>
      <c r="B103" s="1"/>
      <c r="C103" s="1"/>
      <c r="D103" s="1"/>
      <c r="E103" s="1"/>
      <c r="F103" s="1"/>
      <c r="G103" s="1"/>
    </row>
    <row r="104" spans="2:7" ht="12.75">
      <c r="B104" s="1" t="s">
        <v>13</v>
      </c>
      <c r="C104" s="1" t="s">
        <v>16</v>
      </c>
      <c r="D104" s="1" t="s">
        <v>58</v>
      </c>
      <c r="E104" s="1"/>
      <c r="F104" s="1"/>
      <c r="G104" s="1"/>
    </row>
    <row r="105" spans="1:7" ht="12.75">
      <c r="A105" t="s">
        <v>14</v>
      </c>
      <c r="B105" s="1">
        <v>70</v>
      </c>
      <c r="C105" s="1">
        <v>0</v>
      </c>
      <c r="D105" s="1">
        <f>B105+C105</f>
        <v>70</v>
      </c>
      <c r="E105" s="1"/>
      <c r="F105" s="1"/>
      <c r="G105" s="1"/>
    </row>
    <row r="106" spans="1:7" ht="12.75">
      <c r="A106" t="s">
        <v>15</v>
      </c>
      <c r="B106" s="1">
        <v>30</v>
      </c>
      <c r="C106" s="1">
        <v>0</v>
      </c>
      <c r="D106" s="1">
        <f>B106+C106</f>
        <v>30</v>
      </c>
      <c r="E106" s="1"/>
      <c r="F106" s="1"/>
      <c r="G106" s="1"/>
    </row>
    <row r="107" spans="1:4" ht="12.75">
      <c r="A107" t="s">
        <v>16</v>
      </c>
      <c r="B107" s="1">
        <v>0</v>
      </c>
      <c r="C107" s="1">
        <v>200</v>
      </c>
      <c r="D107" s="1">
        <f>B107+C107</f>
        <v>200</v>
      </c>
    </row>
    <row r="108" spans="1:4" ht="12.75">
      <c r="A108" t="s">
        <v>20</v>
      </c>
      <c r="B108" s="1">
        <f>SUM(B105:B107)</f>
        <v>100</v>
      </c>
      <c r="C108" s="1">
        <f>SUM(C105:C107)</f>
        <v>200</v>
      </c>
      <c r="D108" s="1">
        <f>SUM(D105:D107)</f>
        <v>300</v>
      </c>
    </row>
    <row r="109" spans="1:4" ht="12.75">
      <c r="A109" t="s">
        <v>17</v>
      </c>
      <c r="B109" s="1">
        <f aca="true" t="shared" si="26" ref="B109:D111">B105/B$108</f>
        <v>0.7</v>
      </c>
      <c r="C109" s="1">
        <f t="shared" si="26"/>
        <v>0</v>
      </c>
      <c r="D109" s="1">
        <f t="shared" si="26"/>
        <v>0.23333333333333334</v>
      </c>
    </row>
    <row r="110" spans="1:4" ht="12.75">
      <c r="A110" t="s">
        <v>18</v>
      </c>
      <c r="B110" s="1">
        <f t="shared" si="26"/>
        <v>0.3</v>
      </c>
      <c r="C110" s="1">
        <f t="shared" si="26"/>
        <v>0</v>
      </c>
      <c r="D110" s="1">
        <f t="shared" si="26"/>
        <v>0.1</v>
      </c>
    </row>
    <row r="111" spans="1:4" ht="12.75">
      <c r="A111" t="s">
        <v>19</v>
      </c>
      <c r="B111" s="1">
        <f t="shared" si="26"/>
        <v>0</v>
      </c>
      <c r="C111" s="1">
        <f t="shared" si="26"/>
        <v>1</v>
      </c>
      <c r="D111" s="1">
        <f t="shared" si="26"/>
        <v>0.6666666666666666</v>
      </c>
    </row>
  </sheetData>
  <sheetProtection/>
  <printOptions/>
  <pageMargins left="0.75" right="0.75" top="1.55" bottom="1" header="0.5" footer="0.5"/>
  <pageSetup horizontalDpi="300" verticalDpi="300"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" width="9.140625" style="0" customWidth="1"/>
    <col min="17" max="17" width="12.421875" style="0" bestFit="1" customWidth="1"/>
  </cols>
  <sheetData>
    <row r="1" spans="2:12" ht="12.75">
      <c r="B1" t="s">
        <v>3</v>
      </c>
      <c r="E1" t="s">
        <v>4</v>
      </c>
      <c r="I1" t="s">
        <v>3</v>
      </c>
      <c r="L1" t="s">
        <v>4</v>
      </c>
    </row>
    <row r="2" spans="1:22" ht="12.75">
      <c r="A2" t="s">
        <v>0</v>
      </c>
      <c r="B2" t="s">
        <v>1</v>
      </c>
      <c r="C2" t="s">
        <v>2</v>
      </c>
      <c r="D2" t="s">
        <v>0</v>
      </c>
      <c r="E2" t="s">
        <v>1</v>
      </c>
      <c r="F2" t="s">
        <v>2</v>
      </c>
      <c r="I2" t="s">
        <v>0</v>
      </c>
      <c r="J2" t="s">
        <v>1</v>
      </c>
      <c r="K2" t="s">
        <v>2</v>
      </c>
      <c r="L2" t="s">
        <v>2</v>
      </c>
      <c r="M2" t="s">
        <v>1</v>
      </c>
      <c r="N2" t="s">
        <v>0</v>
      </c>
      <c r="P2" t="s">
        <v>44</v>
      </c>
      <c r="Q2" t="s">
        <v>43</v>
      </c>
      <c r="R2" t="s">
        <v>45</v>
      </c>
      <c r="T2" t="s">
        <v>44</v>
      </c>
      <c r="U2" t="s">
        <v>43</v>
      </c>
      <c r="V2" t="s">
        <v>45</v>
      </c>
    </row>
    <row r="3" spans="1:22" ht="12.75">
      <c r="A3" s="1">
        <f>1-B3-C3</f>
        <v>0.9396000000000001</v>
      </c>
      <c r="B3" s="5">
        <v>0.0599</v>
      </c>
      <c r="C3" s="5">
        <v>0.0005</v>
      </c>
      <c r="D3" s="5">
        <v>0.0033</v>
      </c>
      <c r="E3" s="5">
        <v>0.0874</v>
      </c>
      <c r="F3" s="1">
        <f>1-D3-E3</f>
        <v>0.9093</v>
      </c>
      <c r="I3">
        <f>1-A3</f>
        <v>0.0603999999999999</v>
      </c>
      <c r="J3">
        <f>1-B3/(1-A3)/(1-B3)/(1-C3)</f>
        <v>-0.05543874405518601</v>
      </c>
      <c r="K3">
        <f>C3/(1-A3)/(1-C3)</f>
        <v>0.008282286838783645</v>
      </c>
      <c r="L3">
        <f>1-F3</f>
        <v>0.0907</v>
      </c>
      <c r="M3">
        <f>1-E3/(1-D3)/(1-E3)/(1-F3)</f>
        <v>-0.05939818091606708</v>
      </c>
      <c r="N3">
        <f>1-F3/(1-D3)/(1-E3)</f>
        <v>0.0003170884695300469</v>
      </c>
      <c r="P3">
        <f>A3</f>
        <v>0.9396000000000001</v>
      </c>
      <c r="Q3">
        <f>D3*B3/A3/E3</f>
        <v>0.0024070567055653456</v>
      </c>
      <c r="R3">
        <f>F3*B3/E3/C3</f>
        <v>1246.3860411899311</v>
      </c>
      <c r="T3">
        <f>P3-0.2744</f>
        <v>0.6652000000000001</v>
      </c>
      <c r="U3">
        <f>LN(Q3)</f>
        <v>-6.029350561852409</v>
      </c>
      <c r="V3">
        <f>LN(R3)</f>
        <v>7.1280034757517265</v>
      </c>
    </row>
    <row r="4" spans="1:22" ht="12.75">
      <c r="A4" s="1">
        <f aca="true" t="shared" si="0" ref="A4:A16">1-B4-C4</f>
        <v>0.9339999999999999</v>
      </c>
      <c r="B4" s="5">
        <v>0.0654</v>
      </c>
      <c r="C4" s="5">
        <v>0.0006</v>
      </c>
      <c r="D4" s="5">
        <v>0.0040999999999999995</v>
      </c>
      <c r="E4" s="5">
        <v>0.10279999999999999</v>
      </c>
      <c r="F4" s="1">
        <f aca="true" t="shared" si="1" ref="F4:F16">1-D4-E4</f>
        <v>0.8931</v>
      </c>
      <c r="I4">
        <f aca="true" t="shared" si="2" ref="I4:I16">1-A4</f>
        <v>0.06600000000000006</v>
      </c>
      <c r="J4">
        <f aca="true" t="shared" si="3" ref="J4:J16">1-B4/(1-A4)/(1-B4)/(1-C4)</f>
        <v>-0.06088593334589465</v>
      </c>
      <c r="K4">
        <f aca="true" t="shared" si="4" ref="K4:K16">C4/(1-A4)/(1-C4)</f>
        <v>0.009096366911055715</v>
      </c>
      <c r="L4">
        <f aca="true" t="shared" si="5" ref="L4:L16">1-F4</f>
        <v>0.1069</v>
      </c>
      <c r="M4">
        <f aca="true" t="shared" si="6" ref="M4:M16">1-E4/(1-D4)/(1-E4)/(1-F4)</f>
        <v>-0.07624317940658121</v>
      </c>
      <c r="N4">
        <f aca="true" t="shared" si="7" ref="N4:N16">1-F4/(1-D4)/(1-E4)</f>
        <v>0.0004717066231021416</v>
      </c>
      <c r="P4">
        <f aca="true" t="shared" si="8" ref="P4:P16">A4</f>
        <v>0.9339999999999999</v>
      </c>
      <c r="Q4">
        <f aca="true" t="shared" si="9" ref="Q4:Q16">D4*B4/A4/E4</f>
        <v>0.0027926828252193407</v>
      </c>
      <c r="R4">
        <f aca="true" t="shared" si="10" ref="R4:R16">F4*B4/E4/C4</f>
        <v>946.9640077821012</v>
      </c>
      <c r="T4">
        <f aca="true" t="shared" si="11" ref="T4:T16">P4-0.2744</f>
        <v>0.6596</v>
      </c>
      <c r="U4">
        <f aca="true" t="shared" si="12" ref="U4:U16">LN(Q4)</f>
        <v>-5.880752559076492</v>
      </c>
      <c r="V4">
        <f aca="true" t="shared" si="13" ref="V4:V16">LN(R4)</f>
        <v>6.85326108589792</v>
      </c>
    </row>
    <row r="5" spans="1:22" ht="12.75">
      <c r="A5" s="1">
        <f t="shared" si="0"/>
        <v>0.8593999999999999</v>
      </c>
      <c r="B5" s="5">
        <v>0.1399</v>
      </c>
      <c r="C5" s="5">
        <v>0.0007000000000000001</v>
      </c>
      <c r="D5" s="5">
        <v>0.009000000000000001</v>
      </c>
      <c r="E5" s="5">
        <v>0.2079</v>
      </c>
      <c r="F5" s="1">
        <f t="shared" si="1"/>
        <v>0.7831</v>
      </c>
      <c r="I5">
        <f t="shared" si="2"/>
        <v>0.14060000000000006</v>
      </c>
      <c r="J5">
        <f t="shared" si="3"/>
        <v>-0.15767740956234744</v>
      </c>
      <c r="K5">
        <f t="shared" si="4"/>
        <v>0.00498215037866478</v>
      </c>
      <c r="L5">
        <f t="shared" si="5"/>
        <v>0.21689999999999998</v>
      </c>
      <c r="M5">
        <f t="shared" si="6"/>
        <v>-0.22107199114259135</v>
      </c>
      <c r="N5">
        <f t="shared" si="7"/>
        <v>0.002383654633909549</v>
      </c>
      <c r="P5">
        <f t="shared" si="8"/>
        <v>0.8593999999999999</v>
      </c>
      <c r="Q5">
        <f t="shared" si="9"/>
        <v>0.0070470992044182655</v>
      </c>
      <c r="R5">
        <f t="shared" si="10"/>
        <v>752.8048512334225</v>
      </c>
      <c r="T5">
        <f t="shared" si="11"/>
        <v>0.585</v>
      </c>
      <c r="U5">
        <f t="shared" si="12"/>
        <v>-4.955139207197207</v>
      </c>
      <c r="V5">
        <f t="shared" si="13"/>
        <v>6.623806032503093</v>
      </c>
    </row>
    <row r="6" spans="1:22" ht="12.75">
      <c r="A6" s="1">
        <f t="shared" si="0"/>
        <v>0.8282999999999999</v>
      </c>
      <c r="B6" s="5">
        <v>0.1709</v>
      </c>
      <c r="C6" s="5">
        <v>0.0008</v>
      </c>
      <c r="D6" s="5">
        <v>0.011000000000000001</v>
      </c>
      <c r="E6" s="5">
        <v>0.2514</v>
      </c>
      <c r="F6" s="1">
        <f t="shared" si="1"/>
        <v>0.7376</v>
      </c>
      <c r="I6">
        <f t="shared" si="2"/>
        <v>0.17170000000000007</v>
      </c>
      <c r="J6">
        <f t="shared" si="3"/>
        <v>-0.2014686052806085</v>
      </c>
      <c r="K6">
        <f t="shared" si="4"/>
        <v>0.0046630198742570045</v>
      </c>
      <c r="L6">
        <f t="shared" si="5"/>
        <v>0.26239999999999997</v>
      </c>
      <c r="M6">
        <f t="shared" si="6"/>
        <v>-0.2940627267193785</v>
      </c>
      <c r="N6">
        <f t="shared" si="7"/>
        <v>0.0037351826544026467</v>
      </c>
      <c r="P6">
        <f t="shared" si="8"/>
        <v>0.8282999999999999</v>
      </c>
      <c r="Q6">
        <f t="shared" si="9"/>
        <v>0.009027797587163941</v>
      </c>
      <c r="R6">
        <f t="shared" si="10"/>
        <v>626.769291964996</v>
      </c>
      <c r="T6">
        <f t="shared" si="11"/>
        <v>0.5539</v>
      </c>
      <c r="U6">
        <f t="shared" si="12"/>
        <v>-4.70744684084045</v>
      </c>
      <c r="V6">
        <f t="shared" si="13"/>
        <v>6.440578517521992</v>
      </c>
    </row>
    <row r="7" spans="1:22" ht="12.75">
      <c r="A7" s="1">
        <f t="shared" si="0"/>
        <v>0.7305999999999999</v>
      </c>
      <c r="B7" s="5">
        <v>0.2594</v>
      </c>
      <c r="C7" s="5">
        <v>0.01</v>
      </c>
      <c r="D7" s="5">
        <v>0.0212</v>
      </c>
      <c r="E7" s="5">
        <v>0.371</v>
      </c>
      <c r="F7" s="1">
        <f t="shared" si="1"/>
        <v>0.6078</v>
      </c>
      <c r="I7">
        <f t="shared" si="2"/>
        <v>0.2694000000000001</v>
      </c>
      <c r="J7">
        <f t="shared" si="3"/>
        <v>-0.31326835070925063</v>
      </c>
      <c r="K7">
        <f t="shared" si="4"/>
        <v>0.03749446956573904</v>
      </c>
      <c r="L7">
        <f t="shared" si="5"/>
        <v>0.3922</v>
      </c>
      <c r="M7">
        <f t="shared" si="6"/>
        <v>-0.5364616124899473</v>
      </c>
      <c r="N7">
        <f t="shared" si="7"/>
        <v>0.012775125181673341</v>
      </c>
      <c r="P7">
        <f t="shared" si="8"/>
        <v>0.7305999999999999</v>
      </c>
      <c r="Q7">
        <f t="shared" si="9"/>
        <v>0.020288608188964063</v>
      </c>
      <c r="R7">
        <f t="shared" si="10"/>
        <v>42.49685175202157</v>
      </c>
      <c r="T7">
        <f t="shared" si="11"/>
        <v>0.45619999999999994</v>
      </c>
      <c r="U7">
        <f t="shared" si="12"/>
        <v>-3.8976957234083067</v>
      </c>
      <c r="V7">
        <f t="shared" si="13"/>
        <v>3.7494299967635554</v>
      </c>
    </row>
    <row r="8" spans="1:22" ht="12.75">
      <c r="A8" s="1">
        <f t="shared" si="0"/>
        <v>0.7216</v>
      </c>
      <c r="B8" s="5">
        <v>0.2682</v>
      </c>
      <c r="C8" s="5">
        <v>0.0102</v>
      </c>
      <c r="D8" s="5">
        <v>0.0229</v>
      </c>
      <c r="E8" s="5">
        <v>0.38530000000000003</v>
      </c>
      <c r="F8" s="1">
        <f t="shared" si="1"/>
        <v>0.5917999999999999</v>
      </c>
      <c r="I8">
        <f t="shared" si="2"/>
        <v>0.2784</v>
      </c>
      <c r="J8">
        <f t="shared" si="3"/>
        <v>-0.3299940190234423</v>
      </c>
      <c r="K8">
        <f t="shared" si="4"/>
        <v>0.037015489022512386</v>
      </c>
      <c r="L8">
        <f t="shared" si="5"/>
        <v>0.4082000000000001</v>
      </c>
      <c r="M8">
        <f t="shared" si="6"/>
        <v>-0.5715340030734903</v>
      </c>
      <c r="N8">
        <f t="shared" si="7"/>
        <v>0.014690354123250482</v>
      </c>
      <c r="P8">
        <f t="shared" si="8"/>
        <v>0.7216</v>
      </c>
      <c r="Q8">
        <f t="shared" si="9"/>
        <v>0.022090152920263128</v>
      </c>
      <c r="R8">
        <f t="shared" si="10"/>
        <v>40.38634524663744</v>
      </c>
      <c r="T8">
        <f t="shared" si="11"/>
        <v>0.44720000000000004</v>
      </c>
      <c r="U8">
        <f t="shared" si="12"/>
        <v>-3.8126233389727537</v>
      </c>
      <c r="V8">
        <f t="shared" si="13"/>
        <v>3.6984917388913496</v>
      </c>
    </row>
    <row r="9" spans="1:22" ht="12.75">
      <c r="A9" s="1">
        <f t="shared" si="0"/>
        <v>0.7135</v>
      </c>
      <c r="B9" s="5">
        <v>0.2761</v>
      </c>
      <c r="C9" s="5">
        <v>0.0104</v>
      </c>
      <c r="D9" s="5">
        <v>0.024300000000000002</v>
      </c>
      <c r="E9" s="5">
        <v>0.39409999999999995</v>
      </c>
      <c r="F9" s="1">
        <f t="shared" si="1"/>
        <v>0.5816000000000001</v>
      </c>
      <c r="I9">
        <f t="shared" si="2"/>
        <v>0.2865</v>
      </c>
      <c r="J9">
        <f t="shared" si="3"/>
        <v>-0.3452515994774028</v>
      </c>
      <c r="K9">
        <f t="shared" si="4"/>
        <v>0.036681663823837724</v>
      </c>
      <c r="L9">
        <f t="shared" si="5"/>
        <v>0.4183999999999999</v>
      </c>
      <c r="M9">
        <f t="shared" si="6"/>
        <v>-0.593299799619188</v>
      </c>
      <c r="N9">
        <f t="shared" si="7"/>
        <v>0.016199270258704157</v>
      </c>
      <c r="P9">
        <f t="shared" si="8"/>
        <v>0.7135</v>
      </c>
      <c r="Q9">
        <f t="shared" si="9"/>
        <v>0.023860100462195808</v>
      </c>
      <c r="R9">
        <f t="shared" si="10"/>
        <v>39.17879101360453</v>
      </c>
      <c r="T9">
        <f t="shared" si="11"/>
        <v>0.43910000000000005</v>
      </c>
      <c r="U9">
        <f t="shared" si="12"/>
        <v>-3.7355476518352373</v>
      </c>
      <c r="V9">
        <f t="shared" si="13"/>
        <v>3.668135554807134</v>
      </c>
    </row>
    <row r="10" spans="1:22" ht="12.75">
      <c r="A10" s="1">
        <f t="shared" si="0"/>
        <v>0.6942</v>
      </c>
      <c r="B10" s="5">
        <v>0.29469999999999996</v>
      </c>
      <c r="C10" s="5">
        <v>0.0111</v>
      </c>
      <c r="D10" s="5">
        <v>0.028900000000000002</v>
      </c>
      <c r="E10" s="5">
        <v>0.4156</v>
      </c>
      <c r="F10" s="1">
        <f t="shared" si="1"/>
        <v>0.5554999999999999</v>
      </c>
      <c r="I10">
        <f t="shared" si="2"/>
        <v>0.30579999999999996</v>
      </c>
      <c r="J10">
        <f t="shared" si="3"/>
        <v>-0.38170838783205774</v>
      </c>
      <c r="K10">
        <f t="shared" si="4"/>
        <v>0.03670566704415084</v>
      </c>
      <c r="L10">
        <f t="shared" si="5"/>
        <v>0.4445000000000001</v>
      </c>
      <c r="M10">
        <f t="shared" si="6"/>
        <v>-0.647515890813841</v>
      </c>
      <c r="N10">
        <f t="shared" si="7"/>
        <v>0.02116407150918942</v>
      </c>
      <c r="P10">
        <f t="shared" si="8"/>
        <v>0.6942</v>
      </c>
      <c r="Q10">
        <f t="shared" si="9"/>
        <v>0.029520100411244653</v>
      </c>
      <c r="R10">
        <f t="shared" si="10"/>
        <v>35.48670542534833</v>
      </c>
      <c r="T10">
        <f t="shared" si="11"/>
        <v>0.41980000000000006</v>
      </c>
      <c r="U10">
        <f t="shared" si="12"/>
        <v>-3.522683877790723</v>
      </c>
      <c r="V10">
        <f t="shared" si="13"/>
        <v>3.5691581312799725</v>
      </c>
    </row>
    <row r="11" spans="1:22" ht="12.75">
      <c r="A11" s="1">
        <f t="shared" si="0"/>
        <v>0.6799</v>
      </c>
      <c r="B11" s="5">
        <v>0.3084</v>
      </c>
      <c r="C11" s="5">
        <v>0.011699999999999999</v>
      </c>
      <c r="D11" s="5">
        <v>0.0313</v>
      </c>
      <c r="E11" s="5">
        <v>0.42950000000000005</v>
      </c>
      <c r="F11" s="1">
        <f t="shared" si="1"/>
        <v>0.5391999999999999</v>
      </c>
      <c r="I11">
        <f t="shared" si="2"/>
        <v>0.32010000000000005</v>
      </c>
      <c r="J11">
        <f t="shared" si="3"/>
        <v>-0.4095643760333212</v>
      </c>
      <c r="K11">
        <f t="shared" si="4"/>
        <v>0.036983788109067266</v>
      </c>
      <c r="L11">
        <f t="shared" si="5"/>
        <v>0.4608000000000001</v>
      </c>
      <c r="M11">
        <f t="shared" si="6"/>
        <v>-0.68657535240002</v>
      </c>
      <c r="N11">
        <f t="shared" si="7"/>
        <v>0.024325543770679747</v>
      </c>
      <c r="P11">
        <f t="shared" si="8"/>
        <v>0.6799</v>
      </c>
      <c r="Q11">
        <f t="shared" si="9"/>
        <v>0.03305601505117595</v>
      </c>
      <c r="R11">
        <f t="shared" si="10"/>
        <v>33.0914062266798</v>
      </c>
      <c r="T11">
        <f t="shared" si="11"/>
        <v>0.40549999999999997</v>
      </c>
      <c r="U11">
        <f t="shared" si="12"/>
        <v>-3.409551730721442</v>
      </c>
      <c r="V11">
        <f t="shared" si="13"/>
        <v>3.4992736180592514</v>
      </c>
    </row>
    <row r="12" spans="1:22" ht="12.75">
      <c r="A12" s="1">
        <f t="shared" si="0"/>
        <v>0.6269</v>
      </c>
      <c r="B12" s="5">
        <v>0.35719999999999996</v>
      </c>
      <c r="C12" s="5">
        <v>0.0159</v>
      </c>
      <c r="D12" s="5">
        <v>0.0429</v>
      </c>
      <c r="E12" s="5">
        <v>0.4807</v>
      </c>
      <c r="F12" s="1">
        <f t="shared" si="1"/>
        <v>0.47639999999999993</v>
      </c>
      <c r="I12">
        <f t="shared" si="2"/>
        <v>0.3731</v>
      </c>
      <c r="J12">
        <f t="shared" si="3"/>
        <v>-0.5134605367459892</v>
      </c>
      <c r="K12">
        <f t="shared" si="4"/>
        <v>0.04330446160420807</v>
      </c>
      <c r="L12">
        <f t="shared" si="5"/>
        <v>0.5236000000000001</v>
      </c>
      <c r="M12">
        <f t="shared" si="6"/>
        <v>-0.847135884280132</v>
      </c>
      <c r="N12">
        <f t="shared" si="7"/>
        <v>0.04149117897248944</v>
      </c>
      <c r="P12">
        <f t="shared" si="8"/>
        <v>0.6269</v>
      </c>
      <c r="Q12">
        <f t="shared" si="9"/>
        <v>0.05085063147163058</v>
      </c>
      <c r="R12">
        <f t="shared" si="10"/>
        <v>22.264449250503386</v>
      </c>
      <c r="T12">
        <f t="shared" si="11"/>
        <v>0.35250000000000004</v>
      </c>
      <c r="U12">
        <f t="shared" si="12"/>
        <v>-2.9788627382435227</v>
      </c>
      <c r="V12">
        <f t="shared" si="13"/>
        <v>3.102991202357388</v>
      </c>
    </row>
    <row r="13" spans="1:22" ht="12.75">
      <c r="A13" s="1">
        <f t="shared" si="0"/>
        <v>0.5707</v>
      </c>
      <c r="B13" s="5">
        <v>0.4083</v>
      </c>
      <c r="C13" s="5">
        <v>0.021</v>
      </c>
      <c r="D13" s="5">
        <v>0.0605</v>
      </c>
      <c r="E13" s="5">
        <v>0.5383</v>
      </c>
      <c r="F13" s="1">
        <f t="shared" si="1"/>
        <v>0.4012</v>
      </c>
      <c r="I13">
        <f t="shared" si="2"/>
        <v>0.4293</v>
      </c>
      <c r="J13">
        <f t="shared" si="3"/>
        <v>-0.6418528469678846</v>
      </c>
      <c r="K13">
        <f t="shared" si="4"/>
        <v>0.04996613010180956</v>
      </c>
      <c r="L13">
        <f t="shared" si="5"/>
        <v>0.5988</v>
      </c>
      <c r="M13">
        <f t="shared" si="6"/>
        <v>-1.0724589122490795</v>
      </c>
      <c r="N13">
        <f t="shared" si="7"/>
        <v>0.07507979799761233</v>
      </c>
      <c r="P13">
        <f t="shared" si="8"/>
        <v>0.5707</v>
      </c>
      <c r="Q13">
        <f t="shared" si="9"/>
        <v>0.08040860028916583</v>
      </c>
      <c r="R13">
        <f t="shared" si="10"/>
        <v>14.490942384756243</v>
      </c>
      <c r="T13">
        <f t="shared" si="11"/>
        <v>0.2963</v>
      </c>
      <c r="U13">
        <f t="shared" si="12"/>
        <v>-2.5206341397472483</v>
      </c>
      <c r="V13">
        <f t="shared" si="13"/>
        <v>2.673523791122976</v>
      </c>
    </row>
    <row r="14" spans="1:22" ht="12.75">
      <c r="A14" s="1">
        <f t="shared" si="0"/>
        <v>0.5025000000000001</v>
      </c>
      <c r="B14" s="5">
        <v>0.46009999999999995</v>
      </c>
      <c r="C14" s="5">
        <v>0.0374</v>
      </c>
      <c r="D14" s="5">
        <v>0.0906</v>
      </c>
      <c r="E14" s="5">
        <v>0.5805</v>
      </c>
      <c r="F14" s="1">
        <f t="shared" si="1"/>
        <v>0.32889999999999997</v>
      </c>
      <c r="I14">
        <f t="shared" si="2"/>
        <v>0.49749999999999994</v>
      </c>
      <c r="J14">
        <f t="shared" si="3"/>
        <v>-0.7795080762180202</v>
      </c>
      <c r="K14">
        <f t="shared" si="4"/>
        <v>0.0780966958206783</v>
      </c>
      <c r="L14">
        <f t="shared" si="5"/>
        <v>0.6711</v>
      </c>
      <c r="M14">
        <f t="shared" si="6"/>
        <v>-1.2673996236989136</v>
      </c>
      <c r="N14">
        <f t="shared" si="7"/>
        <v>0.13786166100426933</v>
      </c>
      <c r="P14">
        <f t="shared" si="8"/>
        <v>0.5025000000000001</v>
      </c>
      <c r="Q14">
        <f t="shared" si="9"/>
        <v>0.14290326147042562</v>
      </c>
      <c r="R14">
        <f t="shared" si="10"/>
        <v>6.970152505446621</v>
      </c>
      <c r="T14">
        <f t="shared" si="11"/>
        <v>0.22810000000000008</v>
      </c>
      <c r="U14">
        <f t="shared" si="12"/>
        <v>-1.9455873708608207</v>
      </c>
      <c r="V14">
        <f t="shared" si="13"/>
        <v>1.9416371047980014</v>
      </c>
    </row>
    <row r="15" spans="1:22" ht="12.75">
      <c r="A15" s="1">
        <f t="shared" si="0"/>
        <v>0.4178</v>
      </c>
      <c r="B15" s="5">
        <v>0.517</v>
      </c>
      <c r="C15" s="5">
        <v>0.0652</v>
      </c>
      <c r="D15" s="5">
        <v>0.1338</v>
      </c>
      <c r="E15" s="5">
        <v>0.6015</v>
      </c>
      <c r="F15" s="1">
        <f t="shared" si="1"/>
        <v>0.26469999999999994</v>
      </c>
      <c r="I15">
        <f t="shared" si="2"/>
        <v>0.5822</v>
      </c>
      <c r="J15">
        <f t="shared" si="3"/>
        <v>-0.9667651649138402</v>
      </c>
      <c r="K15">
        <f t="shared" si="4"/>
        <v>0.11979996492727406</v>
      </c>
      <c r="L15">
        <f t="shared" si="5"/>
        <v>0.7353000000000001</v>
      </c>
      <c r="M15">
        <f t="shared" si="6"/>
        <v>-1.3698702034393992</v>
      </c>
      <c r="N15">
        <f t="shared" si="7"/>
        <v>0.23315527200680697</v>
      </c>
      <c r="P15">
        <f t="shared" si="8"/>
        <v>0.4178</v>
      </c>
      <c r="Q15">
        <f t="shared" si="9"/>
        <v>0.27525967274250945</v>
      </c>
      <c r="R15">
        <f t="shared" si="10"/>
        <v>3.489484366792629</v>
      </c>
      <c r="T15">
        <f t="shared" si="11"/>
        <v>0.14340000000000003</v>
      </c>
      <c r="U15">
        <f t="shared" si="12"/>
        <v>-1.2900403623346417</v>
      </c>
      <c r="V15">
        <f t="shared" si="13"/>
        <v>1.2497539793941437</v>
      </c>
    </row>
    <row r="16" spans="1:22" ht="12.75">
      <c r="A16" s="1">
        <f t="shared" si="0"/>
        <v>0.2744</v>
      </c>
      <c r="B16" s="5">
        <v>0.5803</v>
      </c>
      <c r="C16" s="5">
        <v>0.14529999999999998</v>
      </c>
      <c r="D16" s="5">
        <v>0.27440000000000003</v>
      </c>
      <c r="E16" s="5">
        <v>0.5803</v>
      </c>
      <c r="F16" s="1">
        <f t="shared" si="1"/>
        <v>0.14529999999999998</v>
      </c>
      <c r="I16">
        <f t="shared" si="2"/>
        <v>0.7256</v>
      </c>
      <c r="J16">
        <f t="shared" si="3"/>
        <v>-1.2294750849483207</v>
      </c>
      <c r="K16">
        <f t="shared" si="4"/>
        <v>0.23429047684835994</v>
      </c>
      <c r="L16">
        <f t="shared" si="5"/>
        <v>0.8547</v>
      </c>
      <c r="M16">
        <f t="shared" si="6"/>
        <v>-1.2294750849483207</v>
      </c>
      <c r="N16">
        <f t="shared" si="7"/>
        <v>0.5228780782409024</v>
      </c>
      <c r="P16">
        <f t="shared" si="8"/>
        <v>0.2744</v>
      </c>
      <c r="Q16">
        <f t="shared" si="9"/>
        <v>1.0000000000000002</v>
      </c>
      <c r="R16">
        <f t="shared" si="10"/>
        <v>1</v>
      </c>
      <c r="T16">
        <f t="shared" si="11"/>
        <v>0</v>
      </c>
      <c r="U16">
        <f t="shared" si="12"/>
        <v>2.2204460492503128E-16</v>
      </c>
      <c r="V16">
        <f t="shared" si="13"/>
        <v>0</v>
      </c>
    </row>
    <row r="47" spans="1:5" ht="12.75">
      <c r="A47" t="s">
        <v>44</v>
      </c>
      <c r="B47" s="6">
        <v>0.934</v>
      </c>
      <c r="C47">
        <f>AlphaDiluente(B47)</f>
        <v>0.0027670171478195336</v>
      </c>
      <c r="D47">
        <f>B47*C47</f>
        <v>0.0025843940160634447</v>
      </c>
      <c r="E47">
        <f>D47/D$50</f>
        <v>3.337421750102323E-05</v>
      </c>
    </row>
    <row r="48" spans="1:7" ht="12.75">
      <c r="A48" t="s">
        <v>46</v>
      </c>
      <c r="B48" s="7">
        <v>0.01</v>
      </c>
      <c r="C48">
        <v>1</v>
      </c>
      <c r="D48">
        <f>B48*C48</f>
        <v>0.01</v>
      </c>
      <c r="E48">
        <f>D48/D$50</f>
        <v>0.0001291374971988943</v>
      </c>
      <c r="F48">
        <f>E48-G48</f>
        <v>-0.016007052055801108</v>
      </c>
      <c r="G48">
        <f>SolutoEvsSolutoR(B48)</f>
        <v>0.016136189553000002</v>
      </c>
    </row>
    <row r="49" spans="1:5" ht="12.75">
      <c r="A49" t="s">
        <v>47</v>
      </c>
      <c r="B49">
        <f>1-B47-B48</f>
        <v>0.055999999999999946</v>
      </c>
      <c r="C49">
        <f>AlphaSolvente(B47)</f>
        <v>1382.5760332600273</v>
      </c>
      <c r="D49">
        <f>B49*C49</f>
        <v>77.42425786256146</v>
      </c>
      <c r="E49">
        <f>D49/D$50</f>
        <v>0.9998374882853002</v>
      </c>
    </row>
    <row r="50" ht="12.75">
      <c r="D50">
        <f>SUM(D47:D49)</f>
        <v>77.43684225657752</v>
      </c>
    </row>
  </sheetData>
  <sheetProtection/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Luffi</cp:lastModifiedBy>
  <cp:lastPrinted>2013-12-30T20:41:01Z</cp:lastPrinted>
  <dcterms:created xsi:type="dcterms:W3CDTF">1996-10-14T23:33:28Z</dcterms:created>
  <dcterms:modified xsi:type="dcterms:W3CDTF">2013-12-30T20:49:20Z</dcterms:modified>
  <cp:category/>
  <cp:version/>
  <cp:contentType/>
  <cp:contentStatus/>
</cp:coreProperties>
</file>